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mincap-my.sharepoint.com/personal/raul_anabalon_cultura_gob_cl/Documents/Documentos/RAM/Año 2024/Informes/Ejecución Presupuestaria/12 Diciembre/SCA Web/"/>
    </mc:Choice>
  </mc:AlternateContent>
  <xr:revisionPtr revIDLastSave="6" documentId="11_46B166314244783FA7FF8ACD3E3E83FD4AB60FF4" xr6:coauthVersionLast="47" xr6:coauthVersionMax="47" xr10:uidLastSave="{A120BC1E-6F81-45A2-9866-006004095060}"/>
  <bookViews>
    <workbookView xWindow="20370" yWindow="-120" windowWidth="24240" windowHeight="13140" tabRatio="770" xr2:uid="{00000000-000D-0000-FFFF-FFFF00000000}"/>
  </bookViews>
  <sheets>
    <sheet name="SCA" sheetId="1" r:id="rId1"/>
    <sheet name="01-01" sheetId="19" r:id="rId2"/>
    <sheet name="01-02" sheetId="20" r:id="rId3"/>
    <sheet name="01-03" sheetId="49" r:id="rId4"/>
    <sheet name="01-04" sheetId="50" r:id="rId5"/>
    <sheet name="01-05" sheetId="51" r:id="rId6"/>
  </sheets>
  <definedNames>
    <definedName name="_xlnm.Print_Area" localSheetId="1">'01-01'!$A$2:$I$61</definedName>
    <definedName name="_xlnm.Print_Area" localSheetId="2">'01-02'!$A$2:$J$44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9" l="1"/>
  <c r="E26" i="51" l="1"/>
  <c r="I10" i="20" l="1"/>
  <c r="H10" i="20"/>
  <c r="I41" i="20"/>
  <c r="H41" i="20"/>
  <c r="H48" i="19"/>
  <c r="I48" i="19"/>
  <c r="H49" i="19"/>
  <c r="I49" i="19"/>
  <c r="G28" i="51" l="1"/>
  <c r="E28" i="51"/>
  <c r="F27" i="51"/>
  <c r="D27" i="51"/>
  <c r="C27" i="51"/>
  <c r="I26" i="51"/>
  <c r="H26" i="51"/>
  <c r="G26" i="51"/>
  <c r="I25" i="51"/>
  <c r="H25" i="51"/>
  <c r="G25" i="51"/>
  <c r="E25" i="51"/>
  <c r="F24" i="51"/>
  <c r="D24" i="51"/>
  <c r="C24" i="51"/>
  <c r="I23" i="51"/>
  <c r="H23" i="51"/>
  <c r="G23" i="51"/>
  <c r="E23" i="51"/>
  <c r="F22" i="51"/>
  <c r="D22" i="51"/>
  <c r="C22" i="51"/>
  <c r="I21" i="51"/>
  <c r="H21" i="51"/>
  <c r="G21" i="51"/>
  <c r="E21" i="51"/>
  <c r="I20" i="51"/>
  <c r="H20" i="51"/>
  <c r="G20" i="51"/>
  <c r="E20" i="51"/>
  <c r="I19" i="51"/>
  <c r="H19" i="51"/>
  <c r="G19" i="51"/>
  <c r="E19" i="51"/>
  <c r="F18" i="51"/>
  <c r="D18" i="51"/>
  <c r="C18" i="51"/>
  <c r="I16" i="51"/>
  <c r="H16" i="51"/>
  <c r="G16" i="51"/>
  <c r="E16" i="51"/>
  <c r="I15" i="51"/>
  <c r="H15" i="51"/>
  <c r="G15" i="51"/>
  <c r="E15" i="51"/>
  <c r="F14" i="51"/>
  <c r="D14" i="51"/>
  <c r="C14" i="51"/>
  <c r="G9" i="51"/>
  <c r="I9" i="51"/>
  <c r="I8" i="51"/>
  <c r="H8" i="51"/>
  <c r="G8" i="51"/>
  <c r="E8" i="51"/>
  <c r="F7" i="51"/>
  <c r="D7" i="51"/>
  <c r="D6" i="51" s="1"/>
  <c r="D10" i="51" s="1"/>
  <c r="I30" i="50"/>
  <c r="H30" i="50"/>
  <c r="G30" i="50"/>
  <c r="E30" i="50"/>
  <c r="F29" i="50"/>
  <c r="D29" i="50"/>
  <c r="C29" i="50"/>
  <c r="I28" i="50"/>
  <c r="H28" i="50"/>
  <c r="G28" i="50"/>
  <c r="E28" i="50"/>
  <c r="F27" i="50"/>
  <c r="D27" i="50"/>
  <c r="C27" i="50"/>
  <c r="I25" i="50"/>
  <c r="H25" i="50"/>
  <c r="G25" i="50"/>
  <c r="E25" i="50"/>
  <c r="I24" i="50"/>
  <c r="H24" i="50"/>
  <c r="G24" i="50"/>
  <c r="E24" i="50"/>
  <c r="F23" i="50"/>
  <c r="D23" i="50"/>
  <c r="C23" i="50"/>
  <c r="I22" i="50"/>
  <c r="H22" i="50"/>
  <c r="G22" i="50"/>
  <c r="E22" i="50"/>
  <c r="I21" i="50"/>
  <c r="H21" i="50"/>
  <c r="G21" i="50"/>
  <c r="E21" i="50"/>
  <c r="I20" i="50"/>
  <c r="H20" i="50"/>
  <c r="G20" i="50"/>
  <c r="E20" i="50"/>
  <c r="I19" i="50"/>
  <c r="H19" i="50"/>
  <c r="G19" i="50"/>
  <c r="E19" i="50"/>
  <c r="F18" i="50"/>
  <c r="D18" i="50"/>
  <c r="C18" i="50"/>
  <c r="I16" i="50"/>
  <c r="H16" i="50"/>
  <c r="G16" i="50"/>
  <c r="E16" i="50"/>
  <c r="I15" i="50"/>
  <c r="H15" i="50"/>
  <c r="G15" i="50"/>
  <c r="E15" i="50"/>
  <c r="F14" i="50"/>
  <c r="D14" i="50"/>
  <c r="C14" i="50"/>
  <c r="I9" i="50"/>
  <c r="H9" i="50"/>
  <c r="G9" i="50"/>
  <c r="E9" i="50"/>
  <c r="I8" i="50"/>
  <c r="H8" i="50"/>
  <c r="G8" i="50"/>
  <c r="E8" i="50"/>
  <c r="F7" i="50"/>
  <c r="F6" i="50" s="1"/>
  <c r="D7" i="50"/>
  <c r="D6" i="50" s="1"/>
  <c r="C7" i="50"/>
  <c r="C6" i="50" s="1"/>
  <c r="I29" i="49"/>
  <c r="H29" i="49"/>
  <c r="G29" i="49"/>
  <c r="E29" i="49"/>
  <c r="I28" i="49"/>
  <c r="H28" i="49"/>
  <c r="G28" i="49"/>
  <c r="E28" i="49"/>
  <c r="I27" i="49"/>
  <c r="H27" i="49"/>
  <c r="G27" i="49"/>
  <c r="E27" i="49"/>
  <c r="I26" i="49"/>
  <c r="H26" i="49"/>
  <c r="G26" i="49"/>
  <c r="E26" i="49"/>
  <c r="I25" i="49"/>
  <c r="H25" i="49"/>
  <c r="G25" i="49"/>
  <c r="E25" i="49"/>
  <c r="I24" i="49"/>
  <c r="H24" i="49"/>
  <c r="G24" i="49"/>
  <c r="E24" i="49"/>
  <c r="I23" i="49"/>
  <c r="H23" i="49"/>
  <c r="G23" i="49"/>
  <c r="E23" i="49"/>
  <c r="I22" i="49"/>
  <c r="H22" i="49"/>
  <c r="G22" i="49"/>
  <c r="E22" i="49"/>
  <c r="I21" i="49"/>
  <c r="H21" i="49"/>
  <c r="G21" i="49"/>
  <c r="E21" i="49"/>
  <c r="I20" i="49"/>
  <c r="H20" i="49"/>
  <c r="G20" i="49"/>
  <c r="E20" i="49"/>
  <c r="I19" i="49"/>
  <c r="H19" i="49"/>
  <c r="G19" i="49"/>
  <c r="E19" i="49"/>
  <c r="I18" i="49"/>
  <c r="H18" i="49"/>
  <c r="G18" i="49"/>
  <c r="E18" i="49"/>
  <c r="I17" i="49"/>
  <c r="H17" i="49"/>
  <c r="G17" i="49"/>
  <c r="E17" i="49"/>
  <c r="I16" i="49"/>
  <c r="H16" i="49"/>
  <c r="G16" i="49"/>
  <c r="E16" i="49"/>
  <c r="I15" i="49"/>
  <c r="H15" i="49"/>
  <c r="G15" i="49"/>
  <c r="E15" i="49"/>
  <c r="F14" i="49"/>
  <c r="D14" i="49"/>
  <c r="C14" i="49"/>
  <c r="C13" i="49" s="1"/>
  <c r="I8" i="49"/>
  <c r="H8" i="49"/>
  <c r="G8" i="49"/>
  <c r="E8" i="49"/>
  <c r="F7" i="49"/>
  <c r="F6" i="49" s="1"/>
  <c r="D7" i="49"/>
  <c r="D6" i="49" s="1"/>
  <c r="C7" i="49"/>
  <c r="C6" i="49" s="1"/>
  <c r="C9" i="49" s="1"/>
  <c r="T43" i="20"/>
  <c r="R43" i="20"/>
  <c r="I43" i="20"/>
  <c r="H43" i="20"/>
  <c r="G43" i="20"/>
  <c r="U43" i="20" s="1"/>
  <c r="E43" i="20"/>
  <c r="F42" i="20"/>
  <c r="D42" i="20"/>
  <c r="C42" i="20"/>
  <c r="G41" i="20"/>
  <c r="E41" i="20"/>
  <c r="F40" i="20"/>
  <c r="D40" i="20"/>
  <c r="C40" i="20"/>
  <c r="E40" i="20" s="1"/>
  <c r="I39" i="20"/>
  <c r="H39" i="20"/>
  <c r="G39" i="20"/>
  <c r="E39" i="20"/>
  <c r="F38" i="20"/>
  <c r="D38" i="20"/>
  <c r="C38" i="20"/>
  <c r="T37" i="20"/>
  <c r="R37" i="20"/>
  <c r="I37" i="20"/>
  <c r="H37" i="20"/>
  <c r="G37" i="20"/>
  <c r="E37" i="20"/>
  <c r="T36" i="20"/>
  <c r="R36" i="20"/>
  <c r="I36" i="20"/>
  <c r="H36" i="20"/>
  <c r="G36" i="20"/>
  <c r="E36" i="20"/>
  <c r="T35" i="20"/>
  <c r="R35" i="20"/>
  <c r="I35" i="20"/>
  <c r="H35" i="20"/>
  <c r="G35" i="20"/>
  <c r="E35" i="20"/>
  <c r="T34" i="20"/>
  <c r="R34" i="20"/>
  <c r="I34" i="20"/>
  <c r="H34" i="20"/>
  <c r="G34" i="20"/>
  <c r="E34" i="20"/>
  <c r="T33" i="20"/>
  <c r="R33" i="20"/>
  <c r="I33" i="20"/>
  <c r="H33" i="20"/>
  <c r="G33" i="20"/>
  <c r="E33" i="20"/>
  <c r="F32" i="20"/>
  <c r="D32" i="20"/>
  <c r="C32" i="20"/>
  <c r="T30" i="20"/>
  <c r="R30" i="20"/>
  <c r="I30" i="20"/>
  <c r="H30" i="20"/>
  <c r="G30" i="20"/>
  <c r="E30" i="20"/>
  <c r="T29" i="20"/>
  <c r="R29" i="20"/>
  <c r="I29" i="20"/>
  <c r="H29" i="20"/>
  <c r="G29" i="20"/>
  <c r="E29" i="20"/>
  <c r="T28" i="20"/>
  <c r="R28" i="20"/>
  <c r="I28" i="20"/>
  <c r="H28" i="20"/>
  <c r="G28" i="20"/>
  <c r="E28" i="20"/>
  <c r="T27" i="20"/>
  <c r="I27" i="20"/>
  <c r="H27" i="20"/>
  <c r="G27" i="20"/>
  <c r="E27" i="20"/>
  <c r="T26" i="20"/>
  <c r="R26" i="20"/>
  <c r="H26" i="20"/>
  <c r="G26" i="20"/>
  <c r="I26" i="20"/>
  <c r="T25" i="20"/>
  <c r="R25" i="20"/>
  <c r="I25" i="20"/>
  <c r="H25" i="20"/>
  <c r="G25" i="20"/>
  <c r="E25" i="20"/>
  <c r="T24" i="20"/>
  <c r="R24" i="20"/>
  <c r="I24" i="20"/>
  <c r="H24" i="20"/>
  <c r="G24" i="20"/>
  <c r="E24" i="20"/>
  <c r="T23" i="20"/>
  <c r="R23" i="20"/>
  <c r="I23" i="20"/>
  <c r="H23" i="20"/>
  <c r="G23" i="20"/>
  <c r="E23" i="20"/>
  <c r="S23" i="20" s="1"/>
  <c r="T22" i="20"/>
  <c r="R22" i="20"/>
  <c r="G22" i="20"/>
  <c r="E22" i="20"/>
  <c r="F20" i="20"/>
  <c r="H21" i="20"/>
  <c r="C20" i="20"/>
  <c r="I15" i="20"/>
  <c r="H15" i="20"/>
  <c r="G15" i="20"/>
  <c r="E15" i="20"/>
  <c r="I14" i="20"/>
  <c r="H14" i="20"/>
  <c r="G14" i="20"/>
  <c r="E14" i="20"/>
  <c r="I13" i="20"/>
  <c r="H13" i="20"/>
  <c r="G13" i="20"/>
  <c r="E13" i="20"/>
  <c r="F12" i="20"/>
  <c r="D12" i="20"/>
  <c r="C12" i="20"/>
  <c r="C11" i="20" s="1"/>
  <c r="G10" i="20"/>
  <c r="E10" i="20"/>
  <c r="F9" i="20"/>
  <c r="D9" i="20"/>
  <c r="C9" i="20"/>
  <c r="I8" i="20"/>
  <c r="H8" i="20"/>
  <c r="G8" i="20"/>
  <c r="E8" i="20"/>
  <c r="F7" i="20"/>
  <c r="F6" i="20" s="1"/>
  <c r="D7" i="20"/>
  <c r="C7" i="20"/>
  <c r="E7" i="20" s="1"/>
  <c r="I57" i="19"/>
  <c r="H57" i="19"/>
  <c r="G57" i="19"/>
  <c r="E57" i="19"/>
  <c r="F56" i="19"/>
  <c r="D56" i="19"/>
  <c r="C56" i="19"/>
  <c r="I55" i="19"/>
  <c r="H55" i="19"/>
  <c r="G55" i="19"/>
  <c r="E55" i="19"/>
  <c r="I54" i="19"/>
  <c r="H54" i="19"/>
  <c r="G54" i="19"/>
  <c r="E54" i="19"/>
  <c r="I53" i="19"/>
  <c r="H53" i="19"/>
  <c r="G53" i="19"/>
  <c r="E53" i="19"/>
  <c r="I52" i="19"/>
  <c r="H52" i="19"/>
  <c r="G52" i="19"/>
  <c r="E52" i="19"/>
  <c r="I51" i="19"/>
  <c r="H51" i="19"/>
  <c r="G51" i="19"/>
  <c r="E51" i="19"/>
  <c r="F50" i="19"/>
  <c r="D50" i="19"/>
  <c r="C50" i="19"/>
  <c r="G49" i="19"/>
  <c r="E49" i="19"/>
  <c r="G48" i="19"/>
  <c r="E48" i="19"/>
  <c r="F47" i="19"/>
  <c r="D47" i="19"/>
  <c r="C47" i="19"/>
  <c r="I46" i="19"/>
  <c r="H46" i="19"/>
  <c r="G46" i="19"/>
  <c r="E46" i="19"/>
  <c r="F45" i="19"/>
  <c r="D45" i="19"/>
  <c r="C45" i="19"/>
  <c r="I44" i="19"/>
  <c r="H44" i="19"/>
  <c r="G44" i="19"/>
  <c r="E44" i="19"/>
  <c r="I43" i="19"/>
  <c r="H43" i="19"/>
  <c r="G43" i="19"/>
  <c r="E43" i="19"/>
  <c r="F42" i="19"/>
  <c r="D42" i="19"/>
  <c r="C42" i="19"/>
  <c r="I41" i="19"/>
  <c r="H41" i="19"/>
  <c r="G41" i="19"/>
  <c r="E41" i="19"/>
  <c r="I40" i="19"/>
  <c r="H40" i="19"/>
  <c r="G40" i="19"/>
  <c r="E40" i="19"/>
  <c r="F39" i="19"/>
  <c r="D39" i="19"/>
  <c r="C39" i="19"/>
  <c r="E39" i="19" s="1"/>
  <c r="I38" i="19"/>
  <c r="H38" i="19"/>
  <c r="G38" i="19"/>
  <c r="E38" i="19"/>
  <c r="F37" i="19"/>
  <c r="D37" i="19"/>
  <c r="C37" i="19"/>
  <c r="I35" i="19"/>
  <c r="H35" i="19"/>
  <c r="G35" i="19"/>
  <c r="E35" i="19"/>
  <c r="I34" i="19"/>
  <c r="H34" i="19"/>
  <c r="G34" i="19"/>
  <c r="E34" i="19"/>
  <c r="I33" i="19"/>
  <c r="H33" i="19"/>
  <c r="G33" i="19"/>
  <c r="E33" i="19"/>
  <c r="I32" i="19"/>
  <c r="H32" i="19"/>
  <c r="G32" i="19"/>
  <c r="E32" i="19"/>
  <c r="I31" i="19"/>
  <c r="H31" i="19"/>
  <c r="G31" i="19"/>
  <c r="E31" i="19"/>
  <c r="I30" i="19"/>
  <c r="H30" i="19"/>
  <c r="G30" i="19"/>
  <c r="E30" i="19"/>
  <c r="I29" i="19"/>
  <c r="H29" i="19"/>
  <c r="G29" i="19"/>
  <c r="E29" i="19"/>
  <c r="I28" i="19"/>
  <c r="H28" i="19"/>
  <c r="G28" i="19"/>
  <c r="E28" i="19"/>
  <c r="I27" i="19"/>
  <c r="H27" i="19"/>
  <c r="G27" i="19"/>
  <c r="E27" i="19"/>
  <c r="F25" i="19"/>
  <c r="I20" i="19"/>
  <c r="H20" i="19"/>
  <c r="G20" i="19"/>
  <c r="E20" i="19"/>
  <c r="I19" i="19"/>
  <c r="H19" i="19"/>
  <c r="G19" i="19"/>
  <c r="E19" i="19"/>
  <c r="F18" i="19"/>
  <c r="D18" i="19"/>
  <c r="C18" i="19"/>
  <c r="G17" i="19"/>
  <c r="C15" i="19"/>
  <c r="I16" i="19"/>
  <c r="H16" i="19"/>
  <c r="G16" i="19"/>
  <c r="E16" i="19"/>
  <c r="F15" i="19"/>
  <c r="D15" i="19"/>
  <c r="D14" i="19" s="1"/>
  <c r="I13" i="19"/>
  <c r="H13" i="19"/>
  <c r="G13" i="19"/>
  <c r="I12" i="19"/>
  <c r="H12" i="19"/>
  <c r="G12" i="19"/>
  <c r="E12" i="19"/>
  <c r="I11" i="19"/>
  <c r="H11" i="19"/>
  <c r="G11" i="19"/>
  <c r="E11" i="19"/>
  <c r="F10" i="19"/>
  <c r="D10" i="19"/>
  <c r="C10" i="19"/>
  <c r="I9" i="19"/>
  <c r="H9" i="19"/>
  <c r="G9" i="19"/>
  <c r="E9" i="19"/>
  <c r="I8" i="19"/>
  <c r="H8" i="19"/>
  <c r="G8" i="19"/>
  <c r="E8" i="19"/>
  <c r="F7" i="19"/>
  <c r="F6" i="19" s="1"/>
  <c r="D7" i="19"/>
  <c r="D6" i="19" s="1"/>
  <c r="C7" i="19"/>
  <c r="C6" i="19" s="1"/>
  <c r="S22" i="20" l="1"/>
  <c r="E24" i="51"/>
  <c r="G7" i="20"/>
  <c r="H27" i="50"/>
  <c r="E27" i="51"/>
  <c r="E27" i="50"/>
  <c r="G27" i="50"/>
  <c r="I23" i="50"/>
  <c r="C17" i="50"/>
  <c r="H42" i="20"/>
  <c r="G42" i="20"/>
  <c r="H9" i="20"/>
  <c r="I9" i="20"/>
  <c r="H40" i="20"/>
  <c r="I7" i="20"/>
  <c r="S28" i="20"/>
  <c r="S30" i="20"/>
  <c r="G40" i="20"/>
  <c r="I40" i="20"/>
  <c r="U28" i="20"/>
  <c r="U30" i="20"/>
  <c r="I56" i="19"/>
  <c r="H18" i="19"/>
  <c r="I18" i="19"/>
  <c r="E7" i="49"/>
  <c r="H29" i="50"/>
  <c r="I29" i="50"/>
  <c r="T42" i="20"/>
  <c r="U42" i="20" s="1"/>
  <c r="U22" i="20"/>
  <c r="U23" i="20"/>
  <c r="G47" i="19"/>
  <c r="I6" i="49"/>
  <c r="I7" i="49"/>
  <c r="F26" i="50"/>
  <c r="I14" i="49"/>
  <c r="H14" i="49"/>
  <c r="G7" i="19"/>
  <c r="E7" i="19"/>
  <c r="H14" i="51"/>
  <c r="D26" i="50"/>
  <c r="H10" i="19"/>
  <c r="E23" i="50"/>
  <c r="S25" i="20"/>
  <c r="H45" i="19"/>
  <c r="I45" i="19"/>
  <c r="G7" i="49"/>
  <c r="U37" i="20"/>
  <c r="U33" i="20"/>
  <c r="I20" i="20"/>
  <c r="E9" i="20"/>
  <c r="H24" i="51"/>
  <c r="I24" i="51"/>
  <c r="I22" i="51"/>
  <c r="H22" i="51"/>
  <c r="C17" i="51"/>
  <c r="E14" i="51"/>
  <c r="H14" i="50"/>
  <c r="I14" i="50"/>
  <c r="H38" i="20"/>
  <c r="I38" i="20"/>
  <c r="C31" i="20"/>
  <c r="C44" i="20" s="1"/>
  <c r="S33" i="20"/>
  <c r="S37" i="20"/>
  <c r="I50" i="19"/>
  <c r="I39" i="19"/>
  <c r="C36" i="19"/>
  <c r="E32" i="20"/>
  <c r="H12" i="20"/>
  <c r="I12" i="20"/>
  <c r="H7" i="50"/>
  <c r="E12" i="20"/>
  <c r="G9" i="20"/>
  <c r="F17" i="51"/>
  <c r="E22" i="51"/>
  <c r="H23" i="50"/>
  <c r="H18" i="50"/>
  <c r="I18" i="50"/>
  <c r="S36" i="20"/>
  <c r="U34" i="20"/>
  <c r="U29" i="20"/>
  <c r="U26" i="20"/>
  <c r="S24" i="20"/>
  <c r="U24" i="20"/>
  <c r="F36" i="19"/>
  <c r="H37" i="19"/>
  <c r="I37" i="19"/>
  <c r="I7" i="50"/>
  <c r="E7" i="50"/>
  <c r="F11" i="20"/>
  <c r="I11" i="20" s="1"/>
  <c r="G12" i="20"/>
  <c r="D11" i="20"/>
  <c r="E11" i="20" s="1"/>
  <c r="E18" i="19"/>
  <c r="I15" i="19"/>
  <c r="I7" i="19"/>
  <c r="G18" i="51"/>
  <c r="I18" i="51"/>
  <c r="H18" i="51"/>
  <c r="E14" i="50"/>
  <c r="S43" i="20"/>
  <c r="R42" i="20"/>
  <c r="F31" i="20"/>
  <c r="F44" i="20" s="1"/>
  <c r="U36" i="20"/>
  <c r="S35" i="20"/>
  <c r="U35" i="20"/>
  <c r="T32" i="20"/>
  <c r="S34" i="20"/>
  <c r="G32" i="20"/>
  <c r="S29" i="20"/>
  <c r="U27" i="20"/>
  <c r="U25" i="20"/>
  <c r="D20" i="20"/>
  <c r="H20" i="20" s="1"/>
  <c r="G21" i="20"/>
  <c r="R21" i="20"/>
  <c r="G56" i="19"/>
  <c r="E56" i="19"/>
  <c r="H56" i="19"/>
  <c r="G50" i="19"/>
  <c r="I47" i="19"/>
  <c r="H47" i="19"/>
  <c r="E45" i="19"/>
  <c r="G42" i="19"/>
  <c r="I42" i="19"/>
  <c r="E42" i="19"/>
  <c r="I26" i="19"/>
  <c r="E26" i="19"/>
  <c r="G26" i="19"/>
  <c r="E10" i="19"/>
  <c r="G10" i="19"/>
  <c r="E50" i="19"/>
  <c r="H50" i="19"/>
  <c r="E37" i="19"/>
  <c r="D36" i="19"/>
  <c r="G37" i="19"/>
  <c r="H26" i="19"/>
  <c r="G14" i="51"/>
  <c r="F6" i="51"/>
  <c r="G7" i="51"/>
  <c r="E9" i="51"/>
  <c r="G22" i="51"/>
  <c r="I14" i="51"/>
  <c r="C29" i="51"/>
  <c r="G27" i="51"/>
  <c r="E18" i="51"/>
  <c r="G24" i="51"/>
  <c r="C7" i="51"/>
  <c r="H9" i="51"/>
  <c r="D17" i="51"/>
  <c r="I6" i="50"/>
  <c r="F10" i="50"/>
  <c r="G6" i="50"/>
  <c r="G10" i="50" s="1"/>
  <c r="H6" i="50"/>
  <c r="E6" i="50"/>
  <c r="E10" i="50" s="1"/>
  <c r="C10" i="50"/>
  <c r="E18" i="50"/>
  <c r="E29" i="50"/>
  <c r="G23" i="50"/>
  <c r="I27" i="50"/>
  <c r="D17" i="50"/>
  <c r="D10" i="50"/>
  <c r="F17" i="50"/>
  <c r="G18" i="50"/>
  <c r="G29" i="50"/>
  <c r="G14" i="50"/>
  <c r="C26" i="50"/>
  <c r="G7" i="50"/>
  <c r="C30" i="49"/>
  <c r="H6" i="49"/>
  <c r="D9" i="49"/>
  <c r="H9" i="49" s="1"/>
  <c r="G6" i="49"/>
  <c r="G9" i="49" s="1"/>
  <c r="E6" i="49"/>
  <c r="E9" i="49" s="1"/>
  <c r="D13" i="49"/>
  <c r="E13" i="49" s="1"/>
  <c r="E30" i="49" s="1"/>
  <c r="E14" i="49"/>
  <c r="H7" i="49"/>
  <c r="F13" i="49"/>
  <c r="G14" i="49"/>
  <c r="F9" i="49"/>
  <c r="I9" i="49" s="1"/>
  <c r="H7" i="20"/>
  <c r="I21" i="20"/>
  <c r="I42" i="20"/>
  <c r="T21" i="20"/>
  <c r="D31" i="20"/>
  <c r="I32" i="20"/>
  <c r="E38" i="20"/>
  <c r="C6" i="20"/>
  <c r="E21" i="20"/>
  <c r="E26" i="20"/>
  <c r="S26" i="20" s="1"/>
  <c r="R32" i="20"/>
  <c r="G38" i="20"/>
  <c r="E42" i="20"/>
  <c r="H32" i="20"/>
  <c r="D6" i="20"/>
  <c r="D21" i="19"/>
  <c r="E6" i="19"/>
  <c r="E15" i="19"/>
  <c r="C14" i="19"/>
  <c r="E14" i="19" s="1"/>
  <c r="G6" i="19"/>
  <c r="H7" i="19"/>
  <c r="I10" i="19"/>
  <c r="F14" i="19"/>
  <c r="G15" i="19"/>
  <c r="E17" i="19"/>
  <c r="G18" i="19"/>
  <c r="G45" i="19"/>
  <c r="E47" i="19"/>
  <c r="H6" i="19"/>
  <c r="I6" i="19"/>
  <c r="H17" i="19"/>
  <c r="C25" i="19"/>
  <c r="G39" i="19"/>
  <c r="H42" i="19"/>
  <c r="I17" i="19"/>
  <c r="D25" i="19"/>
  <c r="H39" i="19"/>
  <c r="H15" i="19"/>
  <c r="I17" i="50" l="1"/>
  <c r="S42" i="20"/>
  <c r="G26" i="50"/>
  <c r="I26" i="50"/>
  <c r="H36" i="19"/>
  <c r="E26" i="50"/>
  <c r="H10" i="50"/>
  <c r="I31" i="20"/>
  <c r="E31" i="20"/>
  <c r="U32" i="20"/>
  <c r="H11" i="20"/>
  <c r="I17" i="51"/>
  <c r="F29" i="51"/>
  <c r="I29" i="51" s="1"/>
  <c r="S32" i="20"/>
  <c r="I36" i="19"/>
  <c r="F58" i="19"/>
  <c r="F16" i="20"/>
  <c r="G11" i="20"/>
  <c r="F31" i="50"/>
  <c r="T20" i="20"/>
  <c r="E20" i="20"/>
  <c r="G20" i="20"/>
  <c r="G44" i="20" s="1"/>
  <c r="R20" i="20"/>
  <c r="U21" i="20"/>
  <c r="S21" i="20"/>
  <c r="E36" i="19"/>
  <c r="G36" i="19"/>
  <c r="F10" i="51"/>
  <c r="C6" i="51"/>
  <c r="I6" i="51" s="1"/>
  <c r="H7" i="51"/>
  <c r="E7" i="51"/>
  <c r="D29" i="51"/>
  <c r="H29" i="51" s="1"/>
  <c r="H17" i="51"/>
  <c r="G17" i="51"/>
  <c r="G29" i="51" s="1"/>
  <c r="E17" i="51"/>
  <c r="E29" i="51" s="1"/>
  <c r="I7" i="51"/>
  <c r="G6" i="51"/>
  <c r="G10" i="51" s="1"/>
  <c r="C31" i="50"/>
  <c r="G17" i="50"/>
  <c r="G31" i="50" s="1"/>
  <c r="H17" i="50"/>
  <c r="H26" i="50"/>
  <c r="D31" i="50"/>
  <c r="E17" i="50"/>
  <c r="I10" i="50"/>
  <c r="I13" i="49"/>
  <c r="F30" i="49"/>
  <c r="I30" i="49" s="1"/>
  <c r="H13" i="49"/>
  <c r="G13" i="49"/>
  <c r="G30" i="49" s="1"/>
  <c r="D30" i="49"/>
  <c r="H30" i="49" s="1"/>
  <c r="I44" i="20"/>
  <c r="C16" i="20"/>
  <c r="E6" i="20"/>
  <c r="E16" i="20" s="1"/>
  <c r="H6" i="20"/>
  <c r="D16" i="20"/>
  <c r="G6" i="20"/>
  <c r="H31" i="20"/>
  <c r="R31" i="20"/>
  <c r="T31" i="20"/>
  <c r="D44" i="20"/>
  <c r="G31" i="20"/>
  <c r="I6" i="20"/>
  <c r="E25" i="19"/>
  <c r="C58" i="19"/>
  <c r="I14" i="19"/>
  <c r="C21" i="19"/>
  <c r="H21" i="19" s="1"/>
  <c r="G25" i="19"/>
  <c r="H25" i="19"/>
  <c r="D58" i="19"/>
  <c r="H14" i="19"/>
  <c r="E21" i="19"/>
  <c r="G14" i="19"/>
  <c r="G21" i="19" s="1"/>
  <c r="I25" i="19"/>
  <c r="F21" i="19"/>
  <c r="E31" i="50" l="1"/>
  <c r="E44" i="20"/>
  <c r="S31" i="20"/>
  <c r="G16" i="20"/>
  <c r="I58" i="19"/>
  <c r="I16" i="20"/>
  <c r="U31" i="20"/>
  <c r="H16" i="20"/>
  <c r="I21" i="19"/>
  <c r="I31" i="50"/>
  <c r="U20" i="20"/>
  <c r="S20" i="20"/>
  <c r="E58" i="19"/>
  <c r="G58" i="19"/>
  <c r="E6" i="51"/>
  <c r="E10" i="51" s="1"/>
  <c r="C10" i="51"/>
  <c r="H10" i="51" s="1"/>
  <c r="H6" i="51"/>
  <c r="H31" i="50"/>
  <c r="T44" i="20"/>
  <c r="H44" i="20"/>
  <c r="R44" i="20"/>
  <c r="S44" i="20" s="1"/>
  <c r="H58" i="19"/>
  <c r="U44" i="20" l="1"/>
  <c r="I10" i="51"/>
  <c r="E18" i="1" l="1"/>
  <c r="C18" i="1"/>
  <c r="B18" i="1"/>
  <c r="E9" i="1"/>
  <c r="C11" i="1"/>
  <c r="B19" i="1"/>
  <c r="E10" i="1"/>
  <c r="C10" i="1"/>
  <c r="G18" i="1" l="1"/>
  <c r="H18" i="1"/>
  <c r="E20" i="1"/>
  <c r="C20" i="1"/>
  <c r="B20" i="1"/>
  <c r="B11" i="1"/>
  <c r="G11" i="1" s="1"/>
  <c r="F11" i="1"/>
  <c r="F10" i="1"/>
  <c r="B9" i="1"/>
  <c r="H9" i="1" s="1"/>
  <c r="C9" i="1"/>
  <c r="G20" i="1" l="1"/>
  <c r="G9" i="1"/>
  <c r="H20" i="1"/>
  <c r="E19" i="1"/>
  <c r="H19" i="1" s="1"/>
  <c r="D11" i="1"/>
  <c r="D20" i="1"/>
  <c r="C19" i="1"/>
  <c r="G19" i="1" s="1"/>
  <c r="D10" i="1"/>
  <c r="D18" i="1"/>
  <c r="F20" i="1"/>
  <c r="F9" i="1"/>
  <c r="F18" i="1"/>
  <c r="D9" i="1"/>
  <c r="B10" i="1" l="1"/>
  <c r="E11" i="1"/>
  <c r="H11" i="1" s="1"/>
  <c r="F19" i="1"/>
  <c r="D19" i="1"/>
  <c r="G10" i="1" l="1"/>
  <c r="H10" i="1"/>
  <c r="E8" i="1" l="1"/>
  <c r="B7" i="1" l="1"/>
  <c r="C8" i="1"/>
  <c r="F7" i="1" l="1"/>
  <c r="F8" i="1"/>
  <c r="D8" i="1"/>
  <c r="D7" i="1"/>
  <c r="D6" i="1" l="1"/>
  <c r="F6" i="1"/>
  <c r="E7" i="1"/>
  <c r="C7" i="1"/>
  <c r="B8" i="1"/>
  <c r="B6" i="1" s="1"/>
  <c r="G7" i="1" l="1"/>
  <c r="C6" i="1"/>
  <c r="H7" i="1"/>
  <c r="E6" i="1"/>
  <c r="H8" i="1"/>
  <c r="G8" i="1"/>
  <c r="G6" i="1" l="1"/>
  <c r="H6" i="1"/>
  <c r="F16" i="1" l="1"/>
  <c r="C17" i="1"/>
  <c r="D16" i="1" l="1"/>
  <c r="D17" i="1"/>
  <c r="E17" i="1"/>
  <c r="F17" i="1"/>
  <c r="F15" i="1" s="1"/>
  <c r="B17" i="1"/>
  <c r="D15" i="1" l="1"/>
  <c r="E16" i="1"/>
  <c r="E15" i="1" s="1"/>
  <c r="B16" i="1"/>
  <c r="B15" i="1" s="1"/>
  <c r="C16" i="1"/>
  <c r="C15" i="1" s="1"/>
  <c r="G15" i="1" l="1"/>
  <c r="H15" i="1"/>
  <c r="G17" i="1" l="1"/>
  <c r="H17" i="1"/>
  <c r="H16" i="1" l="1"/>
  <c r="G16" i="1" l="1"/>
</calcChain>
</file>

<file path=xl/sharedStrings.xml><?xml version="1.0" encoding="utf-8"?>
<sst xmlns="http://schemas.openxmlformats.org/spreadsheetml/2006/main" count="414" uniqueCount="183">
  <si>
    <t>CÓDIGO</t>
  </si>
  <si>
    <t>CATÁLOGO PRESUPUESTARIO</t>
  </si>
  <si>
    <t>PRESUPUESTO</t>
  </si>
  <si>
    <t>COMPROMISO</t>
  </si>
  <si>
    <t>DISPONIBILIDAD PRESUPUESTARIA</t>
  </si>
  <si>
    <t>DEVENGADO</t>
  </si>
  <si>
    <t>DISPONIBILIDAD POR DEVENGADO</t>
  </si>
  <si>
    <t>% COMPROMISO</t>
  </si>
  <si>
    <t>% EJECUCIÓN</t>
  </si>
  <si>
    <t>GASTOS EN PERSONAL</t>
  </si>
  <si>
    <t>Planilla</t>
  </si>
  <si>
    <t>Asignación por Desempeño de Funciones Críticas</t>
  </si>
  <si>
    <t>Trabajos Extraordinarios</t>
  </si>
  <si>
    <t>Comisiones de Servicios en el País</t>
  </si>
  <si>
    <t>Comisiones de Servicios en el Exterior</t>
  </si>
  <si>
    <t>Honorarios a Suma Alzada - Personas Naturales</t>
  </si>
  <si>
    <t>BIENES Y SERVICIOS DE CONSUMO</t>
  </si>
  <si>
    <t>ADQUISICION DE ACTIVOS NO FINANCIEROS</t>
  </si>
  <si>
    <t>29.03</t>
  </si>
  <si>
    <t>Vehículos</t>
  </si>
  <si>
    <t>29.04</t>
  </si>
  <si>
    <t>Mobiliario y Otros</t>
  </si>
  <si>
    <t>29.05</t>
  </si>
  <si>
    <t>Máquinas y Equipos</t>
  </si>
  <si>
    <t>29.06</t>
  </si>
  <si>
    <t>Equipos Informáticos</t>
  </si>
  <si>
    <t>29.07</t>
  </si>
  <si>
    <t>Programas Informáticos</t>
  </si>
  <si>
    <t>TOTAL</t>
  </si>
  <si>
    <t>PROGRAMA 01 SUBSECRETARIA DE LAS CULTURAS Y LAS ARTES</t>
  </si>
  <si>
    <t>PRESTACIONES DE SEGURIDAD SOCIAL</t>
  </si>
  <si>
    <t>TRANSFERENCIAS CORRIENTES</t>
  </si>
  <si>
    <t>24.01</t>
  </si>
  <si>
    <t>Al Sector Privado</t>
  </si>
  <si>
    <t>24.01.081</t>
  </si>
  <si>
    <t>Fundación Artesanías De Chile</t>
  </si>
  <si>
    <t>24.01.188</t>
  </si>
  <si>
    <t>Corporación Cultural Municipalidad De Santiago</t>
  </si>
  <si>
    <t>24.01.268</t>
  </si>
  <si>
    <t>24.01.269</t>
  </si>
  <si>
    <t>24.01.279</t>
  </si>
  <si>
    <t>Corporación Centro Cultural Gabriela Mistral</t>
  </si>
  <si>
    <t>24.01.291</t>
  </si>
  <si>
    <t>Parque Cultural Valparaíso</t>
  </si>
  <si>
    <t>24.01.292</t>
  </si>
  <si>
    <t>Programa de Orquestas Regionales Profesionales</t>
  </si>
  <si>
    <t>24.02</t>
  </si>
  <si>
    <t>Al Gobierno Central</t>
  </si>
  <si>
    <t>24.02.002</t>
  </si>
  <si>
    <t>Ministerio De Relaciones Exteriores</t>
  </si>
  <si>
    <t>24.03</t>
  </si>
  <si>
    <t>A Otras Entidades Públicas</t>
  </si>
  <si>
    <t>24.03.098</t>
  </si>
  <si>
    <t>Conjuntos Artísticos Estables</t>
  </si>
  <si>
    <t>Fomento del Arte en la Educación</t>
  </si>
  <si>
    <t>24.03.129</t>
  </si>
  <si>
    <t>24.03.135</t>
  </si>
  <si>
    <t>Programa Nacional de Desarrollo Artístico en la Educación</t>
  </si>
  <si>
    <t>24.03.145</t>
  </si>
  <si>
    <t>Programa de Exportación de Servicios</t>
  </si>
  <si>
    <t>INTEGROS AL FISCO</t>
  </si>
  <si>
    <t>31.02</t>
  </si>
  <si>
    <t>Proyectos</t>
  </si>
  <si>
    <t>TRANSFERENCIAS DE CAPITAL</t>
  </si>
  <si>
    <t>33.03</t>
  </si>
  <si>
    <t>33.03.002</t>
  </si>
  <si>
    <t>Programa de Financiamiento de Infraestructura Cultural Pública y/o Privada</t>
  </si>
  <si>
    <t>SERVICIO DE LA DEUDA</t>
  </si>
  <si>
    <t>34.07</t>
  </si>
  <si>
    <t>Deuda Flotante</t>
  </si>
  <si>
    <t xml:space="preserve"> </t>
  </si>
  <si>
    <t>PROGRAMA 02 FONDOS CULTURALES Y ARTÍSTICOS</t>
  </si>
  <si>
    <t>24.03.094</t>
  </si>
  <si>
    <t>Fondo Nacional De Fomento Del Libro Y La Lectura</t>
  </si>
  <si>
    <t>24.03.097</t>
  </si>
  <si>
    <t>Fondo Nacional De Desarrollo Cultural Y Las Artes</t>
  </si>
  <si>
    <t>24.03.520</t>
  </si>
  <si>
    <t>24.03.521</t>
  </si>
  <si>
    <t>Fondo De Fomento Audiovisual</t>
  </si>
  <si>
    <t>TOTAL GASTOS</t>
  </si>
  <si>
    <t>33.01</t>
  </si>
  <si>
    <t>-</t>
  </si>
  <si>
    <t>P01 Subsecretaría de las Culturas y las Artes</t>
  </si>
  <si>
    <t>P02 Fondos Culturales y Artísticos</t>
  </si>
  <si>
    <t xml:space="preserve"> PROGRAMA PRESUPUESTARIO</t>
  </si>
  <si>
    <t>SUBSECRETARÍA DE LAS CULTURAS Y LAS ARTES</t>
  </si>
  <si>
    <t>INICIATIVAS DE INVERSIÓN</t>
  </si>
  <si>
    <t>Dietas a Juntas, Consejos y Comisiones</t>
  </si>
  <si>
    <t>24.03.146</t>
  </si>
  <si>
    <t>24.07</t>
  </si>
  <si>
    <t>A Organismos Internacionales</t>
  </si>
  <si>
    <t>Fomento y Desarrollo de Artes de la Visualidad</t>
  </si>
  <si>
    <t>24.07.001</t>
  </si>
  <si>
    <t>Organismos Internacionales</t>
  </si>
  <si>
    <t>24.03.522</t>
  </si>
  <si>
    <t>Dietas a Consejeros</t>
  </si>
  <si>
    <t>24.02.001</t>
  </si>
  <si>
    <t>Secretaría General de Gobierno Consejo Nacional de Televisión</t>
  </si>
  <si>
    <t>25</t>
  </si>
  <si>
    <t>24.01.181</t>
  </si>
  <si>
    <t>Fundación Tiempos Nuevos</t>
  </si>
  <si>
    <t>Viáticos Consejeros</t>
  </si>
  <si>
    <t>05</t>
  </si>
  <si>
    <t>05.02</t>
  </si>
  <si>
    <t>Del Gobierno Central</t>
  </si>
  <si>
    <t>05.02.003</t>
  </si>
  <si>
    <t>Secretaría y Administración General de Hacienda</t>
  </si>
  <si>
    <t>08</t>
  </si>
  <si>
    <t>OTROS INGRESOS CORRIENTES</t>
  </si>
  <si>
    <t>08.01</t>
  </si>
  <si>
    <t>Recuperaciones y Reembolsos por Licencias Médicas</t>
  </si>
  <si>
    <t>08.02</t>
  </si>
  <si>
    <t>Multas y Sanciones Pecuniarias</t>
  </si>
  <si>
    <t>08.99</t>
  </si>
  <si>
    <t>Otros</t>
  </si>
  <si>
    <t>09</t>
  </si>
  <si>
    <t>APORTE FISCAL</t>
  </si>
  <si>
    <t>09.01</t>
  </si>
  <si>
    <t xml:space="preserve">Libre </t>
  </si>
  <si>
    <t>09.01.001</t>
  </si>
  <si>
    <t>Remuneraciones</t>
  </si>
  <si>
    <t>09.01.002</t>
  </si>
  <si>
    <t>Resto</t>
  </si>
  <si>
    <t>12</t>
  </si>
  <si>
    <t>RECUPERACIÓN DE PRÉSTAMOS</t>
  </si>
  <si>
    <t>12.10</t>
  </si>
  <si>
    <t>Ingresos por Percibir</t>
  </si>
  <si>
    <t>15</t>
  </si>
  <si>
    <t>SALDO INICIAL DE CAJA</t>
  </si>
  <si>
    <t>INGRESOS</t>
  </si>
  <si>
    <t>GASTOS</t>
  </si>
  <si>
    <t>05.02.201</t>
  </si>
  <si>
    <t>Recuperación de Licencias Médicas - FONASA</t>
  </si>
  <si>
    <t>Centros de Creación y Desarrollo Artístico para Niños/as y Jóvenes</t>
  </si>
  <si>
    <t>Fomento y Desarrollo de Ecosistemas Creativos</t>
  </si>
  <si>
    <t>Promoción y Fortalecimiento del Trabajo Cultural</t>
  </si>
  <si>
    <t>% 
EJECUCIÓN</t>
  </si>
  <si>
    <t>24.01.001</t>
  </si>
  <si>
    <t>23</t>
  </si>
  <si>
    <t>24.01.087</t>
  </si>
  <si>
    <t>Actividades De Fomento y Desarrollo Cultural</t>
  </si>
  <si>
    <t>25.01</t>
  </si>
  <si>
    <t>25.99</t>
  </si>
  <si>
    <t>Impuestos</t>
  </si>
  <si>
    <t>Otros Integros al Fisco</t>
  </si>
  <si>
    <t>Recuperación de Licencias Médicas - Fonasa</t>
  </si>
  <si>
    <t>Fondo Fomento y Desarrollo de las Artes Escénicas</t>
  </si>
  <si>
    <t>Fondo para El Fomento De La Música Nacional</t>
  </si>
  <si>
    <t>PROGRAMA 03 INSTITUCIONES COLABORADORAS EN EL ACCESO AL ARTE Y LA CULTURA</t>
  </si>
  <si>
    <t>Centro Cultural Palacio De La Moneda</t>
  </si>
  <si>
    <t>24.01.293</t>
  </si>
  <si>
    <t>Fundación Internacional Teatro a Mil</t>
  </si>
  <si>
    <t>24.01.294</t>
  </si>
  <si>
    <t>Corporación Cultural Balmaceda 1215</t>
  </si>
  <si>
    <t>24.01.295</t>
  </si>
  <si>
    <t>Corporación Cultural Matucana 100</t>
  </si>
  <si>
    <t>24.01.301</t>
  </si>
  <si>
    <t>Sociedad de Escritores de Chile (SECH)</t>
  </si>
  <si>
    <t>24.01.302</t>
  </si>
  <si>
    <t>Asociación de Pintores y Escultores</t>
  </si>
  <si>
    <t>24.01.303</t>
  </si>
  <si>
    <t>Museo Violeta Parra</t>
  </si>
  <si>
    <t>24.01.304</t>
  </si>
  <si>
    <t>Fundación Larraín Echeñique</t>
  </si>
  <si>
    <t>24.01.305</t>
  </si>
  <si>
    <t>Corporación Cultural Teatro Regional Biobío</t>
  </si>
  <si>
    <t>PROGRAMA 04 FOMENTO A LAS ORGANIZACIONES Y AL DESARROLLO CULTURAL</t>
  </si>
  <si>
    <t>24.01.002</t>
  </si>
  <si>
    <t>24.01.138</t>
  </si>
  <si>
    <t>24.01.150</t>
  </si>
  <si>
    <t>Red Cultura</t>
  </si>
  <si>
    <t>Puntos de Cultura Comunitaria</t>
  </si>
  <si>
    <t>Apoyo a Organizaciones Culturales Colaboradoras</t>
  </si>
  <si>
    <t>33.01.002</t>
  </si>
  <si>
    <t>PROGRAMA 05 FORMACIÓN ARTÍSTICA TEMPRANA</t>
  </si>
  <si>
    <t>24.01.122</t>
  </si>
  <si>
    <t>24.01.139</t>
  </si>
  <si>
    <t>Orquestas Sinfónicas Juveniles e Infantiles de Chile</t>
  </si>
  <si>
    <t>P03 Instituciones Colaboradoras en el Acceso al Arte y la Cultura</t>
  </si>
  <si>
    <t>P04 Fomento a las Organizaciones y al Desarrollo Cultural</t>
  </si>
  <si>
    <t>P05 Formación Artística Temprana</t>
  </si>
  <si>
    <t>,</t>
  </si>
  <si>
    <t>Reporte Ejecución al 31/12/2024 (En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</si>
</sst>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%"/>
    <numFmt numFmtId="165" formatCode="&quot;$&quot;\ 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3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center"/>
    </xf>
    <xf numFmtId="165" fontId="5" fillId="0" borderId="2" xfId="2" applyNumberFormat="1" applyFont="1" applyBorder="1"/>
    <xf numFmtId="3" fontId="5" fillId="0" borderId="5" xfId="0" applyNumberFormat="1" applyFont="1" applyBorder="1"/>
    <xf numFmtId="164" fontId="5" fillId="0" borderId="5" xfId="1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0" fillId="0" borderId="0" xfId="0" applyNumberFormat="1"/>
    <xf numFmtId="3" fontId="0" fillId="0" borderId="0" xfId="0" applyNumberFormat="1"/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4" fontId="5" fillId="0" borderId="5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/>
    <xf numFmtId="3" fontId="4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3" fontId="7" fillId="0" borderId="0" xfId="0" applyNumberFormat="1" applyFont="1"/>
    <xf numFmtId="3" fontId="2" fillId="0" borderId="7" xfId="0" applyNumberFormat="1" applyFont="1" applyBorder="1" applyAlignment="1">
      <alignment horizontal="right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0" fontId="8" fillId="0" borderId="12" xfId="0" applyFont="1" applyBorder="1"/>
    <xf numFmtId="3" fontId="0" fillId="0" borderId="5" xfId="0" applyNumberFormat="1" applyBorder="1" applyAlignment="1">
      <alignment horizontal="right" vertical="center"/>
    </xf>
    <xf numFmtId="164" fontId="0" fillId="0" borderId="5" xfId="1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3"/>
    </xf>
    <xf numFmtId="3" fontId="5" fillId="0" borderId="4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164" fontId="5" fillId="0" borderId="5" xfId="1" applyNumberFormat="1" applyFont="1" applyFill="1" applyBorder="1" applyAlignment="1">
      <alignment horizontal="center"/>
    </xf>
    <xf numFmtId="165" fontId="5" fillId="0" borderId="8" xfId="2" applyNumberFormat="1" applyFont="1" applyBorder="1"/>
    <xf numFmtId="3" fontId="5" fillId="0" borderId="3" xfId="0" applyNumberFormat="1" applyFont="1" applyBorder="1"/>
    <xf numFmtId="164" fontId="5" fillId="0" borderId="3" xfId="1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164" fontId="4" fillId="0" borderId="7" xfId="1" applyNumberFormat="1" applyFont="1" applyBorder="1" applyAlignment="1">
      <alignment horizontal="center"/>
    </xf>
    <xf numFmtId="165" fontId="5" fillId="0" borderId="5" xfId="2" applyNumberFormat="1" applyFont="1" applyBorder="1"/>
    <xf numFmtId="49" fontId="10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0" xfId="0" applyNumberFormat="1" applyFont="1"/>
    <xf numFmtId="49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4" fillId="0" borderId="5" xfId="0" applyNumberFormat="1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/>
    <xf numFmtId="49" fontId="2" fillId="0" borderId="0" xfId="0" applyNumberFormat="1" applyFont="1"/>
    <xf numFmtId="164" fontId="4" fillId="0" borderId="0" xfId="1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5" xfId="0" applyNumberFormat="1" applyFont="1" applyBorder="1"/>
    <xf numFmtId="0" fontId="2" fillId="0" borderId="0" xfId="0" applyFont="1"/>
    <xf numFmtId="3" fontId="2" fillId="0" borderId="0" xfId="0" applyNumberFormat="1" applyFont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165" fontId="5" fillId="0" borderId="16" xfId="2" applyNumberFormat="1" applyFont="1" applyBorder="1"/>
    <xf numFmtId="3" fontId="5" fillId="0" borderId="15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/>
    <xf numFmtId="164" fontId="4" fillId="2" borderId="5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64" fontId="2" fillId="2" borderId="5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 readingOrder="1"/>
    </xf>
    <xf numFmtId="3" fontId="4" fillId="0" borderId="8" xfId="0" applyNumberFormat="1" applyFont="1" applyBorder="1" applyAlignment="1">
      <alignment horizontal="right" vertical="center"/>
    </xf>
    <xf numFmtId="3" fontId="6" fillId="0" borderId="14" xfId="0" applyNumberFormat="1" applyFont="1" applyBorder="1"/>
    <xf numFmtId="3" fontId="5" fillId="0" borderId="14" xfId="0" applyNumberFormat="1" applyFont="1" applyBorder="1"/>
    <xf numFmtId="3" fontId="4" fillId="0" borderId="14" xfId="0" applyNumberFormat="1" applyFont="1" applyBorder="1"/>
    <xf numFmtId="3" fontId="5" fillId="0" borderId="17" xfId="0" applyNumberFormat="1" applyFont="1" applyBorder="1"/>
    <xf numFmtId="3" fontId="4" fillId="2" borderId="14" xfId="0" applyNumberFormat="1" applyFont="1" applyFill="1" applyBorder="1"/>
    <xf numFmtId="0" fontId="4" fillId="2" borderId="14" xfId="0" applyFont="1" applyFill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11" xfId="0" applyNumberFormat="1" applyBorder="1" applyAlignment="1">
      <alignment horizontal="left"/>
    </xf>
  </cellXfs>
  <cellStyles count="7">
    <cellStyle name="Millares [0] 2" xfId="6" xr:uid="{00000000-0005-0000-0000-000000000000}"/>
    <cellStyle name="Normal" xfId="0" builtinId="0"/>
    <cellStyle name="Normal 2" xfId="3" xr:uid="{00000000-0005-0000-0000-000002000000}"/>
    <cellStyle name="Normal 3" xfId="2" xr:uid="{00000000-0005-0000-0000-000003000000}"/>
    <cellStyle name="Normal 3 2 5" xfId="5" xr:uid="{00000000-0005-0000-0000-000004000000}"/>
    <cellStyle name="Porcentaje" xfId="1" builtinId="5"/>
    <cellStyle name="Porcentaje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1"/>
  <sheetViews>
    <sheetView tabSelected="1" zoomScale="90" zoomScaleNormal="90" workbookViewId="0">
      <selection activeCell="A2" sqref="A2:H2"/>
    </sheetView>
  </sheetViews>
  <sheetFormatPr baseColWidth="10" defaultRowHeight="15" x14ac:dyDescent="0.25"/>
  <cols>
    <col min="1" max="1" width="76" bestFit="1" customWidth="1"/>
    <col min="2" max="3" width="16.28515625" customWidth="1"/>
    <col min="4" max="4" width="16.7109375" customWidth="1"/>
    <col min="5" max="5" width="16.28515625" customWidth="1"/>
    <col min="6" max="6" width="18.28515625" customWidth="1"/>
    <col min="7" max="8" width="16.28515625" customWidth="1"/>
  </cols>
  <sheetData>
    <row r="2" spans="1:8" x14ac:dyDescent="0.25">
      <c r="A2" s="120" t="s">
        <v>85</v>
      </c>
      <c r="B2" s="120"/>
      <c r="C2" s="120"/>
      <c r="D2" s="120"/>
      <c r="E2" s="120"/>
      <c r="F2" s="120"/>
      <c r="G2" s="120"/>
      <c r="H2" s="120"/>
    </row>
    <row r="3" spans="1:8" x14ac:dyDescent="0.25">
      <c r="A3" s="121" t="s">
        <v>182</v>
      </c>
      <c r="B3" s="121"/>
      <c r="C3" s="121"/>
      <c r="D3" s="121"/>
      <c r="E3" s="121"/>
      <c r="F3" s="121"/>
      <c r="G3" s="121"/>
      <c r="H3" s="121"/>
    </row>
    <row r="4" spans="1:8" x14ac:dyDescent="0.25">
      <c r="A4" s="79" t="s">
        <v>129</v>
      </c>
    </row>
    <row r="5" spans="1:8" ht="30" x14ac:dyDescent="0.25">
      <c r="A5" s="103" t="s">
        <v>84</v>
      </c>
      <c r="B5" s="103" t="s">
        <v>2</v>
      </c>
      <c r="C5" s="103" t="s">
        <v>3</v>
      </c>
      <c r="D5" s="103" t="s">
        <v>4</v>
      </c>
      <c r="E5" s="103" t="s">
        <v>5</v>
      </c>
      <c r="F5" s="103" t="s">
        <v>6</v>
      </c>
      <c r="G5" s="103" t="s">
        <v>7</v>
      </c>
      <c r="H5" s="103" t="s">
        <v>8</v>
      </c>
    </row>
    <row r="6" spans="1:8" x14ac:dyDescent="0.25">
      <c r="A6" s="48" t="s">
        <v>85</v>
      </c>
      <c r="B6" s="39">
        <f>SUM(B7:B11)</f>
        <v>197180123</v>
      </c>
      <c r="C6" s="39">
        <f>SUM(C7:C11)</f>
        <v>169533526</v>
      </c>
      <c r="D6" s="39">
        <f>SUM(D7:D11)</f>
        <v>27646597</v>
      </c>
      <c r="E6" s="39">
        <f>SUM(E7:E11)</f>
        <v>169533526</v>
      </c>
      <c r="F6" s="39">
        <f>SUM(F7:F11)</f>
        <v>0</v>
      </c>
      <c r="G6" s="40">
        <f t="shared" ref="G6:G11" si="0">+C6/B6</f>
        <v>0.85979014223456995</v>
      </c>
      <c r="H6" s="40">
        <f t="shared" ref="H6:H11" si="1">+E6/B6</f>
        <v>0.85979014223456995</v>
      </c>
    </row>
    <row r="7" spans="1:8" x14ac:dyDescent="0.25">
      <c r="A7" s="44" t="s">
        <v>82</v>
      </c>
      <c r="B7" s="42">
        <f>+'01-01'!C21</f>
        <v>76622693</v>
      </c>
      <c r="C7" s="42">
        <f>+'01-01'!D21</f>
        <v>61961325</v>
      </c>
      <c r="D7" s="42">
        <f>+'01-01'!E21</f>
        <v>14661368</v>
      </c>
      <c r="E7" s="42">
        <f>+'01-01'!F21</f>
        <v>61961325</v>
      </c>
      <c r="F7" s="42">
        <f>+'01-01'!G21</f>
        <v>0</v>
      </c>
      <c r="G7" s="43">
        <f t="shared" si="0"/>
        <v>0.80865501555785835</v>
      </c>
      <c r="H7" s="43">
        <f t="shared" si="1"/>
        <v>0.80865501555785835</v>
      </c>
    </row>
    <row r="8" spans="1:8" x14ac:dyDescent="0.25">
      <c r="A8" s="45" t="s">
        <v>83</v>
      </c>
      <c r="B8" s="42">
        <f>+'01-02'!C16</f>
        <v>59081565</v>
      </c>
      <c r="C8" s="42">
        <f>+'01-02'!D16</f>
        <v>56213928</v>
      </c>
      <c r="D8" s="42">
        <f>+'01-02'!E16</f>
        <v>2867637</v>
      </c>
      <c r="E8" s="42">
        <f>+'01-02'!F16</f>
        <v>56213928</v>
      </c>
      <c r="F8" s="42">
        <f>+'01-02'!G16</f>
        <v>0</v>
      </c>
      <c r="G8" s="43">
        <f t="shared" si="0"/>
        <v>0.95146308328156171</v>
      </c>
      <c r="H8" s="43">
        <f t="shared" si="1"/>
        <v>0.95146308328156171</v>
      </c>
    </row>
    <row r="9" spans="1:8" x14ac:dyDescent="0.25">
      <c r="A9" s="45" t="s">
        <v>178</v>
      </c>
      <c r="B9" s="84">
        <f>+'01-03'!C9</f>
        <v>22581025</v>
      </c>
      <c r="C9" s="84">
        <f>+'01-03'!D9</f>
        <v>22581025</v>
      </c>
      <c r="D9" s="84">
        <f>+'01-03'!E9</f>
        <v>0</v>
      </c>
      <c r="E9" s="84">
        <f>+'01-03'!F9</f>
        <v>22581025</v>
      </c>
      <c r="F9" s="84">
        <f>+'01-03'!G9</f>
        <v>0</v>
      </c>
      <c r="G9" s="43">
        <f t="shared" si="0"/>
        <v>1</v>
      </c>
      <c r="H9" s="43">
        <f t="shared" si="1"/>
        <v>1</v>
      </c>
    </row>
    <row r="10" spans="1:8" x14ac:dyDescent="0.25">
      <c r="A10" s="45" t="s">
        <v>179</v>
      </c>
      <c r="B10" s="84">
        <f>+'01-04'!C10</f>
        <v>28149667</v>
      </c>
      <c r="C10" s="84">
        <f>+'01-04'!D10</f>
        <v>19053958</v>
      </c>
      <c r="D10" s="84">
        <f>+'01-04'!E10</f>
        <v>9095709</v>
      </c>
      <c r="E10" s="84">
        <f>+'01-04'!F10</f>
        <v>19053958</v>
      </c>
      <c r="F10" s="84">
        <f>+'01-04'!G10</f>
        <v>0</v>
      </c>
      <c r="G10" s="43">
        <f t="shared" si="0"/>
        <v>0.67688040501509306</v>
      </c>
      <c r="H10" s="43">
        <f t="shared" si="1"/>
        <v>0.67688040501509306</v>
      </c>
    </row>
    <row r="11" spans="1:8" x14ac:dyDescent="0.25">
      <c r="A11" s="45" t="s">
        <v>180</v>
      </c>
      <c r="B11" s="84">
        <f>+'01-05'!C10</f>
        <v>10745173</v>
      </c>
      <c r="C11" s="84">
        <f>+'01-05'!D10</f>
        <v>9723290</v>
      </c>
      <c r="D11" s="84">
        <f>+'01-05'!E10</f>
        <v>1021883</v>
      </c>
      <c r="E11" s="84">
        <f>+'01-05'!F10</f>
        <v>9723290</v>
      </c>
      <c r="F11" s="84">
        <f>+'01-05'!G10</f>
        <v>0</v>
      </c>
      <c r="G11" s="43">
        <f t="shared" si="0"/>
        <v>0.90489841345504629</v>
      </c>
      <c r="H11" s="43">
        <f t="shared" si="1"/>
        <v>0.90489841345504629</v>
      </c>
    </row>
    <row r="13" spans="1:8" x14ac:dyDescent="0.25">
      <c r="A13" s="80" t="s">
        <v>130</v>
      </c>
    </row>
    <row r="14" spans="1:8" ht="30" x14ac:dyDescent="0.25">
      <c r="A14" s="103" t="s">
        <v>84</v>
      </c>
      <c r="B14" s="103" t="s">
        <v>2</v>
      </c>
      <c r="C14" s="103" t="s">
        <v>3</v>
      </c>
      <c r="D14" s="103" t="s">
        <v>4</v>
      </c>
      <c r="E14" s="103" t="s">
        <v>5</v>
      </c>
      <c r="F14" s="103" t="s">
        <v>6</v>
      </c>
      <c r="G14" s="103" t="s">
        <v>7</v>
      </c>
      <c r="H14" s="103" t="s">
        <v>8</v>
      </c>
    </row>
    <row r="15" spans="1:8" x14ac:dyDescent="0.25">
      <c r="A15" s="48" t="s">
        <v>85</v>
      </c>
      <c r="B15" s="39">
        <f>SUM(B16:B20)</f>
        <v>197180122.65700001</v>
      </c>
      <c r="C15" s="39">
        <f>SUM(C16:C20)</f>
        <v>190843151.26100001</v>
      </c>
      <c r="D15" s="39">
        <f>SUM(D16:D20)</f>
        <v>6336971.3960000025</v>
      </c>
      <c r="E15" s="39">
        <f>SUM(E16:E20)</f>
        <v>189056561.88299996</v>
      </c>
      <c r="F15" s="39">
        <f>SUM(F16:F20)</f>
        <v>1786589.3780000007</v>
      </c>
      <c r="G15" s="40">
        <f>+C15/B15</f>
        <v>0.96786201717186615</v>
      </c>
      <c r="H15" s="40">
        <f>+E15/B15</f>
        <v>0.95880132000865426</v>
      </c>
    </row>
    <row r="16" spans="1:8" x14ac:dyDescent="0.25">
      <c r="A16" s="44" t="s">
        <v>82</v>
      </c>
      <c r="B16" s="42">
        <f>'01-01'!C58</f>
        <v>76622693.066</v>
      </c>
      <c r="C16" s="42">
        <f>'01-01'!D58</f>
        <v>72670183.93599999</v>
      </c>
      <c r="D16" s="42">
        <f>'01-01'!E58</f>
        <v>3952509.1300000041</v>
      </c>
      <c r="E16" s="42">
        <f>'01-01'!F58</f>
        <v>71078253.702999979</v>
      </c>
      <c r="F16" s="42">
        <f>'01-01'!G58</f>
        <v>1591930.2329999979</v>
      </c>
      <c r="G16" s="43">
        <f>+C16/B16</f>
        <v>0.94841594608798907</v>
      </c>
      <c r="H16" s="43">
        <f>+E16/B16</f>
        <v>0.92763972210916368</v>
      </c>
    </row>
    <row r="17" spans="1:11" x14ac:dyDescent="0.25">
      <c r="A17" s="45" t="s">
        <v>83</v>
      </c>
      <c r="B17" s="42">
        <f>'01-02'!C44</f>
        <v>59081564.640000001</v>
      </c>
      <c r="C17" s="42">
        <f>'01-02'!D44</f>
        <v>58244937.355999999</v>
      </c>
      <c r="D17" s="42">
        <f>'01-02'!E44</f>
        <v>836627.28400000057</v>
      </c>
      <c r="E17" s="42">
        <f>'01-02'!F44</f>
        <v>58062746.173999995</v>
      </c>
      <c r="F17" s="42">
        <f>'01-02'!G44</f>
        <v>182191.18200000105</v>
      </c>
      <c r="G17" s="43">
        <f t="shared" ref="G17" si="2">+C17/B17</f>
        <v>0.98583945281243313</v>
      </c>
      <c r="H17" s="43">
        <f t="shared" ref="H17" si="3">+E17/B17</f>
        <v>0.98275572977445769</v>
      </c>
      <c r="J17" s="19"/>
      <c r="K17" s="19"/>
    </row>
    <row r="18" spans="1:11" x14ac:dyDescent="0.25">
      <c r="A18" s="45" t="s">
        <v>178</v>
      </c>
      <c r="B18" s="84">
        <f>+'01-03'!C30</f>
        <v>22581025</v>
      </c>
      <c r="C18" s="84">
        <f>+'01-03'!D30</f>
        <v>22581025</v>
      </c>
      <c r="D18" s="84">
        <f>+'01-03'!E30</f>
        <v>0</v>
      </c>
      <c r="E18" s="84">
        <f>+'01-03'!F30</f>
        <v>22581025</v>
      </c>
      <c r="F18" s="84">
        <f>+'01-03'!G30</f>
        <v>0</v>
      </c>
      <c r="G18" s="43">
        <f>+C18/B18</f>
        <v>1</v>
      </c>
      <c r="H18" s="43">
        <f>+E18/B18</f>
        <v>1</v>
      </c>
      <c r="J18" s="19"/>
      <c r="K18" s="19"/>
    </row>
    <row r="19" spans="1:11" x14ac:dyDescent="0.25">
      <c r="A19" s="45" t="s">
        <v>179</v>
      </c>
      <c r="B19" s="84">
        <f>+'01-04'!C31</f>
        <v>28149666.950999998</v>
      </c>
      <c r="C19" s="84">
        <f>+'01-04'!D31</f>
        <v>26846023.666000001</v>
      </c>
      <c r="D19" s="84">
        <f>+'01-04'!E31</f>
        <v>1303643.2849999995</v>
      </c>
      <c r="E19" s="84">
        <f>+'01-04'!F31</f>
        <v>26836071.164999999</v>
      </c>
      <c r="F19" s="84">
        <f>+'01-04'!G31</f>
        <v>9952.5010000014445</v>
      </c>
      <c r="G19" s="43">
        <f>+C19/B19</f>
        <v>0.95368885581242424</v>
      </c>
      <c r="H19" s="43">
        <f>+E19/B19</f>
        <v>0.95333529919602356</v>
      </c>
      <c r="J19" s="19"/>
      <c r="K19" s="19"/>
    </row>
    <row r="20" spans="1:11" x14ac:dyDescent="0.25">
      <c r="A20" s="45" t="s">
        <v>180</v>
      </c>
      <c r="B20" s="84">
        <f>+'01-05'!C29</f>
        <v>10745173</v>
      </c>
      <c r="C20" s="84">
        <f>+'01-05'!D29</f>
        <v>10500981.303000001</v>
      </c>
      <c r="D20" s="84">
        <f>+'01-05'!E29</f>
        <v>244191.69699999905</v>
      </c>
      <c r="E20" s="84">
        <f>+'01-05'!F29</f>
        <v>10498465.841000002</v>
      </c>
      <c r="F20" s="84">
        <f>+'01-05'!G29</f>
        <v>2515.4620000004725</v>
      </c>
      <c r="G20" s="43">
        <f>+C20/B20</f>
        <v>0.97727428892955015</v>
      </c>
      <c r="H20" s="43">
        <f>+E20/B20</f>
        <v>0.9770401873473793</v>
      </c>
      <c r="J20" s="19"/>
      <c r="K20" s="19"/>
    </row>
    <row r="21" spans="1:11" x14ac:dyDescent="0.25">
      <c r="A21" s="41"/>
      <c r="B21" s="41"/>
      <c r="C21" s="41"/>
      <c r="D21" s="41"/>
      <c r="E21" s="41"/>
      <c r="F21" s="41"/>
      <c r="G21" s="41"/>
      <c r="H21" s="41"/>
    </row>
    <row r="22" spans="1:11" x14ac:dyDescent="0.25">
      <c r="A22" s="30"/>
      <c r="B22" s="30"/>
      <c r="C22" s="30"/>
      <c r="D22" s="30"/>
      <c r="E22" s="30"/>
      <c r="F22" s="30"/>
      <c r="G22" s="30"/>
      <c r="H22" s="30"/>
    </row>
    <row r="26" spans="1:11" x14ac:dyDescent="0.25">
      <c r="C26" s="19"/>
    </row>
    <row r="31" spans="1:11" x14ac:dyDescent="0.25">
      <c r="B31" t="s">
        <v>70</v>
      </c>
    </row>
  </sheetData>
  <mergeCells count="2">
    <mergeCell ref="A2:H2"/>
    <mergeCell ref="A3:H3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/>
    <pageSetUpPr fitToPage="1"/>
  </sheetPr>
  <dimension ref="A2:Z67"/>
  <sheetViews>
    <sheetView showGridLines="0" zoomScale="90" zoomScaleNormal="90" workbookViewId="0">
      <selection activeCell="A2" sqref="A2:I2"/>
    </sheetView>
  </sheetViews>
  <sheetFormatPr baseColWidth="10" defaultRowHeight="15" outlineLevelRow="1" x14ac:dyDescent="0.25"/>
  <cols>
    <col min="1" max="1" width="11.42578125" style="18"/>
    <col min="2" max="2" width="55.7109375" customWidth="1"/>
    <col min="3" max="3" width="15.140625" customWidth="1"/>
    <col min="4" max="4" width="14.7109375" customWidth="1"/>
    <col min="5" max="5" width="16.42578125" customWidth="1"/>
    <col min="6" max="6" width="14.5703125" customWidth="1"/>
    <col min="7" max="7" width="15.7109375" customWidth="1"/>
    <col min="8" max="9" width="12.5703125" customWidth="1"/>
    <col min="10" max="10" width="10.28515625" customWidth="1"/>
    <col min="11" max="11" width="10.7109375" customWidth="1"/>
    <col min="12" max="19" width="11.42578125" customWidth="1"/>
    <col min="20" max="20" width="10.28515625" customWidth="1"/>
    <col min="21" max="21" width="11.28515625" customWidth="1"/>
    <col min="22" max="26" width="11.42578125" customWidth="1"/>
  </cols>
  <sheetData>
    <row r="2" spans="1:11" x14ac:dyDescent="0.25">
      <c r="A2" s="122" t="s">
        <v>29</v>
      </c>
      <c r="B2" s="122"/>
      <c r="C2" s="122"/>
      <c r="D2" s="122"/>
      <c r="E2" s="122"/>
      <c r="F2" s="122"/>
      <c r="G2" s="122"/>
      <c r="H2" s="122"/>
      <c r="I2" s="122"/>
      <c r="J2" s="86"/>
      <c r="K2" s="86"/>
    </row>
    <row r="3" spans="1:11" x14ac:dyDescent="0.25">
      <c r="A3" s="121" t="s">
        <v>182</v>
      </c>
      <c r="B3" s="121"/>
      <c r="C3" s="121"/>
      <c r="D3" s="121"/>
      <c r="E3" s="121"/>
      <c r="F3" s="121"/>
      <c r="G3" s="121"/>
      <c r="H3" s="121"/>
      <c r="I3" s="121"/>
      <c r="J3" s="85"/>
      <c r="K3" s="85"/>
    </row>
    <row r="4" spans="1:11" ht="23.25" customHeight="1" x14ac:dyDescent="0.25">
      <c r="A4" s="74" t="s">
        <v>129</v>
      </c>
    </row>
    <row r="5" spans="1:11" ht="25.5" x14ac:dyDescent="0.25">
      <c r="A5" s="87" t="s">
        <v>0</v>
      </c>
      <c r="B5" s="88" t="s">
        <v>1</v>
      </c>
      <c r="C5" s="88" t="s">
        <v>2</v>
      </c>
      <c r="D5" s="88" t="s">
        <v>3</v>
      </c>
      <c r="E5" s="88" t="s">
        <v>4</v>
      </c>
      <c r="F5" s="88" t="s">
        <v>5</v>
      </c>
      <c r="G5" s="89" t="s">
        <v>6</v>
      </c>
      <c r="H5" s="90" t="s">
        <v>7</v>
      </c>
      <c r="I5" s="90" t="s">
        <v>136</v>
      </c>
    </row>
    <row r="6" spans="1:11" x14ac:dyDescent="0.25">
      <c r="A6" s="2" t="s">
        <v>102</v>
      </c>
      <c r="B6" s="3" t="s">
        <v>31</v>
      </c>
      <c r="C6" s="4">
        <f>+C7</f>
        <v>2719</v>
      </c>
      <c r="D6" s="4">
        <f>+D7</f>
        <v>706469</v>
      </c>
      <c r="E6" s="4">
        <f>+C6-D6</f>
        <v>-703750</v>
      </c>
      <c r="F6" s="4">
        <f>+F7</f>
        <v>706469</v>
      </c>
      <c r="G6" s="104">
        <f>+D6-F6</f>
        <v>0</v>
      </c>
      <c r="H6" s="5">
        <f t="shared" ref="H6:H21" si="0">+D6/C6</f>
        <v>259.82677454946673</v>
      </c>
      <c r="I6" s="5">
        <f t="shared" ref="I6:I21" si="1">+F6/C6</f>
        <v>259.82677454946673</v>
      </c>
    </row>
    <row r="7" spans="1:11" s="1" customFormat="1" x14ac:dyDescent="0.25">
      <c r="A7" s="76" t="s">
        <v>103</v>
      </c>
      <c r="B7" s="77" t="s">
        <v>104</v>
      </c>
      <c r="C7" s="78">
        <f t="shared" ref="C7:G7" si="2">+C8+C9</f>
        <v>2719</v>
      </c>
      <c r="D7" s="78">
        <f t="shared" si="2"/>
        <v>706469</v>
      </c>
      <c r="E7" s="78">
        <f t="shared" si="2"/>
        <v>-703750</v>
      </c>
      <c r="F7" s="78">
        <f t="shared" si="2"/>
        <v>706469</v>
      </c>
      <c r="G7" s="105">
        <f t="shared" si="2"/>
        <v>0</v>
      </c>
      <c r="H7" s="23">
        <f t="shared" si="0"/>
        <v>259.82677454946673</v>
      </c>
      <c r="I7" s="23">
        <f t="shared" si="1"/>
        <v>259.82677454946673</v>
      </c>
    </row>
    <row r="8" spans="1:11" x14ac:dyDescent="0.25">
      <c r="A8" s="26" t="s">
        <v>105</v>
      </c>
      <c r="B8" s="60" t="s">
        <v>106</v>
      </c>
      <c r="C8" s="7">
        <v>2709</v>
      </c>
      <c r="D8" s="7">
        <v>1805</v>
      </c>
      <c r="E8" s="46">
        <f t="shared" ref="E8:E20" si="3">+C8-D8</f>
        <v>904</v>
      </c>
      <c r="F8" s="7">
        <v>1805</v>
      </c>
      <c r="G8" s="106">
        <f t="shared" ref="G8:G20" si="4">+D8-F8</f>
        <v>0</v>
      </c>
      <c r="H8" s="8">
        <f t="shared" si="0"/>
        <v>0.66629752676264309</v>
      </c>
      <c r="I8" s="8">
        <f t="shared" si="1"/>
        <v>0.66629752676264309</v>
      </c>
    </row>
    <row r="9" spans="1:11" x14ac:dyDescent="0.25">
      <c r="A9" s="26" t="s">
        <v>131</v>
      </c>
      <c r="B9" s="60" t="s">
        <v>132</v>
      </c>
      <c r="C9" s="7">
        <v>10</v>
      </c>
      <c r="D9" s="7">
        <v>704664</v>
      </c>
      <c r="E9" s="46">
        <f t="shared" si="3"/>
        <v>-704654</v>
      </c>
      <c r="F9" s="7">
        <v>704664</v>
      </c>
      <c r="G9" s="106">
        <f t="shared" si="4"/>
        <v>0</v>
      </c>
      <c r="H9" s="8">
        <f t="shared" si="0"/>
        <v>70466.399999999994</v>
      </c>
      <c r="I9" s="8">
        <f t="shared" si="1"/>
        <v>70466.399999999994</v>
      </c>
    </row>
    <row r="10" spans="1:11" x14ac:dyDescent="0.25">
      <c r="A10" s="59" t="s">
        <v>107</v>
      </c>
      <c r="B10" s="65" t="s">
        <v>108</v>
      </c>
      <c r="C10" s="66">
        <f>SUM(C11:C13)</f>
        <v>1266915</v>
      </c>
      <c r="D10" s="66">
        <f>SUM(D11:D13)</f>
        <v>2204286</v>
      </c>
      <c r="E10" s="4">
        <f t="shared" si="3"/>
        <v>-937371</v>
      </c>
      <c r="F10" s="66">
        <f>SUM(F11:F13)</f>
        <v>2204286</v>
      </c>
      <c r="G10" s="107">
        <f t="shared" si="4"/>
        <v>0</v>
      </c>
      <c r="H10" s="5">
        <f t="shared" si="0"/>
        <v>1.7398846805034276</v>
      </c>
      <c r="I10" s="5">
        <f t="shared" si="1"/>
        <v>1.7398846805034276</v>
      </c>
    </row>
    <row r="11" spans="1:11" x14ac:dyDescent="0.25">
      <c r="A11" s="26" t="s">
        <v>109</v>
      </c>
      <c r="B11" s="60" t="s">
        <v>110</v>
      </c>
      <c r="C11" s="7">
        <v>268645</v>
      </c>
      <c r="D11" s="7">
        <v>798406</v>
      </c>
      <c r="E11" s="46">
        <f t="shared" si="3"/>
        <v>-529761</v>
      </c>
      <c r="F11" s="7">
        <v>798406</v>
      </c>
      <c r="G11" s="106">
        <f t="shared" si="4"/>
        <v>0</v>
      </c>
      <c r="H11" s="8">
        <f t="shared" si="0"/>
        <v>2.9719741666511568</v>
      </c>
      <c r="I11" s="8">
        <f t="shared" si="1"/>
        <v>2.9719741666511568</v>
      </c>
    </row>
    <row r="12" spans="1:11" x14ac:dyDescent="0.25">
      <c r="A12" s="26" t="s">
        <v>111</v>
      </c>
      <c r="B12" s="60" t="s">
        <v>112</v>
      </c>
      <c r="C12" s="7">
        <v>4528</v>
      </c>
      <c r="D12" s="7">
        <v>3589</v>
      </c>
      <c r="E12" s="46">
        <f t="shared" si="3"/>
        <v>939</v>
      </c>
      <c r="F12" s="7">
        <v>3589</v>
      </c>
      <c r="G12" s="106">
        <f t="shared" si="4"/>
        <v>0</v>
      </c>
      <c r="H12" s="8">
        <f t="shared" si="0"/>
        <v>0.79262367491166075</v>
      </c>
      <c r="I12" s="8">
        <f t="shared" si="1"/>
        <v>0.79262367491166075</v>
      </c>
    </row>
    <row r="13" spans="1:11" x14ac:dyDescent="0.25">
      <c r="A13" s="26" t="s">
        <v>113</v>
      </c>
      <c r="B13" s="60" t="s">
        <v>114</v>
      </c>
      <c r="C13" s="7">
        <v>993742</v>
      </c>
      <c r="D13" s="7">
        <v>1402291</v>
      </c>
      <c r="E13" s="46">
        <f t="shared" si="3"/>
        <v>-408549</v>
      </c>
      <c r="F13" s="7">
        <v>1402291</v>
      </c>
      <c r="G13" s="106">
        <f t="shared" si="4"/>
        <v>0</v>
      </c>
      <c r="H13" s="8">
        <f t="shared" si="0"/>
        <v>1.4111218002258132</v>
      </c>
      <c r="I13" s="8">
        <f t="shared" si="1"/>
        <v>1.4111218002258132</v>
      </c>
    </row>
    <row r="14" spans="1:11" x14ac:dyDescent="0.25">
      <c r="A14" s="59" t="s">
        <v>115</v>
      </c>
      <c r="B14" s="65" t="s">
        <v>116</v>
      </c>
      <c r="C14" s="66">
        <f>+C15</f>
        <v>72634821</v>
      </c>
      <c r="D14" s="66">
        <f>+D15</f>
        <v>56812246</v>
      </c>
      <c r="E14" s="4">
        <f t="shared" si="3"/>
        <v>15822575</v>
      </c>
      <c r="F14" s="66">
        <f>+F15</f>
        <v>56812246</v>
      </c>
      <c r="G14" s="107">
        <f t="shared" si="4"/>
        <v>0</v>
      </c>
      <c r="H14" s="5">
        <f t="shared" si="0"/>
        <v>0.78216267649368887</v>
      </c>
      <c r="I14" s="5">
        <f t="shared" si="1"/>
        <v>0.78216267649368887</v>
      </c>
    </row>
    <row r="15" spans="1:11" s="1" customFormat="1" x14ac:dyDescent="0.25">
      <c r="A15" s="76" t="s">
        <v>117</v>
      </c>
      <c r="B15" s="77" t="s">
        <v>118</v>
      </c>
      <c r="C15" s="78">
        <f>+C16+C17</f>
        <v>72634821</v>
      </c>
      <c r="D15" s="78">
        <f>+D16+D17</f>
        <v>56812246</v>
      </c>
      <c r="E15" s="47">
        <f t="shared" si="3"/>
        <v>15822575</v>
      </c>
      <c r="F15" s="78">
        <f>+F16+F17</f>
        <v>56812246</v>
      </c>
      <c r="G15" s="105">
        <f t="shared" si="4"/>
        <v>0</v>
      </c>
      <c r="H15" s="23">
        <f t="shared" si="0"/>
        <v>0.78216267649368887</v>
      </c>
      <c r="I15" s="23">
        <f t="shared" si="1"/>
        <v>0.78216267649368887</v>
      </c>
    </row>
    <row r="16" spans="1:11" x14ac:dyDescent="0.25">
      <c r="A16" s="26" t="s">
        <v>119</v>
      </c>
      <c r="B16" s="60" t="s">
        <v>120</v>
      </c>
      <c r="C16" s="7">
        <v>32609992</v>
      </c>
      <c r="D16" s="7">
        <v>29888251</v>
      </c>
      <c r="E16" s="46">
        <f t="shared" si="3"/>
        <v>2721741</v>
      </c>
      <c r="F16" s="7">
        <v>29888251</v>
      </c>
      <c r="G16" s="106">
        <f t="shared" si="4"/>
        <v>0</v>
      </c>
      <c r="H16" s="8">
        <f t="shared" si="0"/>
        <v>0.91653659405988197</v>
      </c>
      <c r="I16" s="8">
        <f t="shared" si="1"/>
        <v>0.91653659405988197</v>
      </c>
    </row>
    <row r="17" spans="1:26" x14ac:dyDescent="0.25">
      <c r="A17" s="26" t="s">
        <v>121</v>
      </c>
      <c r="B17" s="60" t="s">
        <v>122</v>
      </c>
      <c r="C17" s="7">
        <v>40024829</v>
      </c>
      <c r="D17" s="7">
        <v>26923995</v>
      </c>
      <c r="E17" s="46">
        <f t="shared" si="3"/>
        <v>13100834</v>
      </c>
      <c r="F17" s="7">
        <v>26923995</v>
      </c>
      <c r="G17" s="106">
        <f t="shared" si="4"/>
        <v>0</v>
      </c>
      <c r="H17" s="8">
        <f t="shared" si="0"/>
        <v>0.6726823242642711</v>
      </c>
      <c r="I17" s="8">
        <f t="shared" si="1"/>
        <v>0.6726823242642711</v>
      </c>
    </row>
    <row r="18" spans="1:26" x14ac:dyDescent="0.25">
      <c r="A18" s="59" t="s">
        <v>123</v>
      </c>
      <c r="B18" s="65" t="s">
        <v>124</v>
      </c>
      <c r="C18" s="66">
        <f>+C19</f>
        <v>138046</v>
      </c>
      <c r="D18" s="66">
        <f>+D19</f>
        <v>2238324</v>
      </c>
      <c r="E18" s="4">
        <f t="shared" si="3"/>
        <v>-2100278</v>
      </c>
      <c r="F18" s="66">
        <f>+F19</f>
        <v>2238324</v>
      </c>
      <c r="G18" s="107">
        <f t="shared" si="4"/>
        <v>0</v>
      </c>
      <c r="H18" s="5">
        <f t="shared" si="0"/>
        <v>16.214334352317344</v>
      </c>
      <c r="I18" s="5">
        <f t="shared" si="1"/>
        <v>16.214334352317344</v>
      </c>
    </row>
    <row r="19" spans="1:26" x14ac:dyDescent="0.25">
      <c r="A19" s="62" t="s">
        <v>125</v>
      </c>
      <c r="B19" s="63" t="s">
        <v>126</v>
      </c>
      <c r="C19" s="51">
        <v>138046</v>
      </c>
      <c r="D19" s="51">
        <v>2238324</v>
      </c>
      <c r="E19" s="46">
        <f t="shared" si="3"/>
        <v>-2100278</v>
      </c>
      <c r="F19" s="51">
        <v>2238324</v>
      </c>
      <c r="G19" s="108">
        <f t="shared" si="4"/>
        <v>0</v>
      </c>
      <c r="H19" s="52">
        <f t="shared" si="0"/>
        <v>16.214334352317344</v>
      </c>
      <c r="I19" s="52">
        <f t="shared" si="1"/>
        <v>16.214334352317344</v>
      </c>
    </row>
    <row r="20" spans="1:26" x14ac:dyDescent="0.25">
      <c r="A20" s="69" t="s">
        <v>127</v>
      </c>
      <c r="B20" s="70" t="s">
        <v>128</v>
      </c>
      <c r="C20" s="66">
        <v>2580192</v>
      </c>
      <c r="D20" s="66">
        <v>0</v>
      </c>
      <c r="E20" s="11">
        <f t="shared" si="3"/>
        <v>2580192</v>
      </c>
      <c r="F20" s="66">
        <v>0</v>
      </c>
      <c r="G20" s="107">
        <f t="shared" si="4"/>
        <v>0</v>
      </c>
      <c r="H20" s="5">
        <f t="shared" si="0"/>
        <v>0</v>
      </c>
      <c r="I20" s="5">
        <f t="shared" si="1"/>
        <v>0</v>
      </c>
    </row>
    <row r="21" spans="1:26" x14ac:dyDescent="0.25">
      <c r="A21" s="91"/>
      <c r="B21" s="92" t="s">
        <v>28</v>
      </c>
      <c r="C21" s="93">
        <f t="shared" ref="C21:G21" si="5">+C6+C10+C14+C18+C20</f>
        <v>76622693</v>
      </c>
      <c r="D21" s="93">
        <f t="shared" si="5"/>
        <v>61961325</v>
      </c>
      <c r="E21" s="93">
        <f t="shared" si="5"/>
        <v>14661368</v>
      </c>
      <c r="F21" s="93">
        <f t="shared" si="5"/>
        <v>61961325</v>
      </c>
      <c r="G21" s="109">
        <f t="shared" si="5"/>
        <v>0</v>
      </c>
      <c r="H21" s="94">
        <f t="shared" si="0"/>
        <v>0.80865501555785835</v>
      </c>
      <c r="I21" s="94">
        <f t="shared" si="1"/>
        <v>0.80865501555785835</v>
      </c>
    </row>
    <row r="22" spans="1:26" x14ac:dyDescent="0.25">
      <c r="A22" s="71"/>
      <c r="B22" s="72"/>
      <c r="C22" s="73"/>
      <c r="D22" s="73"/>
      <c r="E22" s="73"/>
      <c r="F22" s="73"/>
      <c r="G22" s="73"/>
      <c r="H22" s="75"/>
      <c r="I22" s="75"/>
    </row>
    <row r="23" spans="1:26" x14ac:dyDescent="0.25">
      <c r="A23" s="71" t="s">
        <v>130</v>
      </c>
      <c r="B23" s="67"/>
      <c r="C23" s="61"/>
      <c r="D23" s="61"/>
      <c r="E23" s="61"/>
      <c r="F23" s="61"/>
      <c r="G23" s="61"/>
      <c r="H23" s="68"/>
      <c r="I23" s="68"/>
    </row>
    <row r="24" spans="1:26" ht="25.5" x14ac:dyDescent="0.25">
      <c r="A24" s="91" t="s">
        <v>0</v>
      </c>
      <c r="B24" s="95" t="s">
        <v>1</v>
      </c>
      <c r="C24" s="95" t="s">
        <v>2</v>
      </c>
      <c r="D24" s="95" t="s">
        <v>3</v>
      </c>
      <c r="E24" s="95" t="s">
        <v>4</v>
      </c>
      <c r="F24" s="95" t="s">
        <v>5</v>
      </c>
      <c r="G24" s="110" t="s">
        <v>6</v>
      </c>
      <c r="H24" s="95" t="s">
        <v>7</v>
      </c>
      <c r="I24" s="95" t="s">
        <v>136</v>
      </c>
    </row>
    <row r="25" spans="1:26" x14ac:dyDescent="0.25">
      <c r="A25" s="53">
        <v>21</v>
      </c>
      <c r="B25" s="64" t="s">
        <v>9</v>
      </c>
      <c r="C25" s="55">
        <f>SUM(C26:C33)</f>
        <v>32609992.000000004</v>
      </c>
      <c r="D25" s="55">
        <f>SUM(D26:D33)</f>
        <v>29262570.999999996</v>
      </c>
      <c r="E25" s="55">
        <f>+C25-D25</f>
        <v>3347421.0000000075</v>
      </c>
      <c r="F25" s="55">
        <f>SUM(F26:F33)</f>
        <v>27751090.999999996</v>
      </c>
      <c r="G25" s="111">
        <f>+D25-F25</f>
        <v>1511480</v>
      </c>
      <c r="H25" s="56">
        <f t="shared" ref="H25:H58" si="6">+D25/C25</f>
        <v>0.89734983682302016</v>
      </c>
      <c r="I25" s="56">
        <f t="shared" ref="I25:I58" si="7">+F25/C25</f>
        <v>0.85099962612686297</v>
      </c>
      <c r="S25" s="19"/>
      <c r="T25" s="19"/>
      <c r="U25" s="19"/>
      <c r="V25" s="19"/>
      <c r="W25" s="19"/>
      <c r="X25" s="19"/>
      <c r="Y25" s="19"/>
      <c r="Z25" s="19"/>
    </row>
    <row r="26" spans="1:26" outlineLevel="1" x14ac:dyDescent="0.25">
      <c r="A26" s="2"/>
      <c r="B26" s="6" t="s">
        <v>10</v>
      </c>
      <c r="C26" s="7">
        <v>29734326.740000002</v>
      </c>
      <c r="D26" s="7">
        <v>26714190.123999998</v>
      </c>
      <c r="E26" s="46">
        <f t="shared" ref="E26:E57" si="8">+C26-D26</f>
        <v>3020136.6160000041</v>
      </c>
      <c r="F26" s="7">
        <v>25329893.366</v>
      </c>
      <c r="G26" s="112">
        <f t="shared" ref="G26:G57" si="9">+D26-F26</f>
        <v>1384296.7579999976</v>
      </c>
      <c r="H26" s="8">
        <f t="shared" si="6"/>
        <v>0.89842929209703026</v>
      </c>
      <c r="I26" s="8">
        <f t="shared" si="7"/>
        <v>0.85187378168966732</v>
      </c>
      <c r="S26" s="19"/>
      <c r="T26" s="19"/>
      <c r="U26" s="19"/>
      <c r="V26" s="19"/>
      <c r="W26" s="19"/>
      <c r="X26" s="19"/>
      <c r="Y26" s="19"/>
      <c r="Z26" s="19"/>
    </row>
    <row r="27" spans="1:26" outlineLevel="1" x14ac:dyDescent="0.25">
      <c r="A27" s="2"/>
      <c r="B27" s="6" t="s">
        <v>11</v>
      </c>
      <c r="C27" s="7">
        <v>342586</v>
      </c>
      <c r="D27" s="7">
        <v>342586</v>
      </c>
      <c r="E27" s="46">
        <f t="shared" si="8"/>
        <v>0</v>
      </c>
      <c r="F27" s="7">
        <v>246411.25699999998</v>
      </c>
      <c r="G27" s="112">
        <f t="shared" si="9"/>
        <v>96174.743000000017</v>
      </c>
      <c r="H27" s="8">
        <f t="shared" si="6"/>
        <v>1</v>
      </c>
      <c r="I27" s="8">
        <f t="shared" si="7"/>
        <v>0.71926832094714899</v>
      </c>
      <c r="S27" s="19"/>
      <c r="T27" s="19"/>
      <c r="U27" s="19"/>
      <c r="V27" s="19"/>
      <c r="W27" s="19"/>
      <c r="X27" s="19"/>
      <c r="Y27" s="19"/>
      <c r="Z27" s="19"/>
    </row>
    <row r="28" spans="1:26" outlineLevel="1" x14ac:dyDescent="0.25">
      <c r="A28" s="2"/>
      <c r="B28" s="6" t="s">
        <v>12</v>
      </c>
      <c r="C28" s="7">
        <v>61719</v>
      </c>
      <c r="D28" s="7">
        <v>54719</v>
      </c>
      <c r="E28" s="46">
        <f t="shared" si="8"/>
        <v>7000</v>
      </c>
      <c r="F28" s="7">
        <v>54719</v>
      </c>
      <c r="G28" s="112">
        <f t="shared" si="9"/>
        <v>0</v>
      </c>
      <c r="H28" s="8">
        <f t="shared" si="6"/>
        <v>0.88658273789270725</v>
      </c>
      <c r="I28" s="8">
        <f t="shared" si="7"/>
        <v>0.88658273789270725</v>
      </c>
      <c r="S28" s="19"/>
      <c r="T28" s="19"/>
      <c r="U28" s="19"/>
      <c r="V28" s="19"/>
      <c r="W28" s="19"/>
      <c r="X28" s="19"/>
      <c r="Y28" s="19"/>
      <c r="Z28" s="19"/>
    </row>
    <row r="29" spans="1:26" outlineLevel="1" x14ac:dyDescent="0.25">
      <c r="A29" s="2"/>
      <c r="B29" s="6" t="s">
        <v>13</v>
      </c>
      <c r="C29" s="7">
        <v>137358</v>
      </c>
      <c r="D29" s="7">
        <v>128302.735</v>
      </c>
      <c r="E29" s="46">
        <f t="shared" si="8"/>
        <v>9055.2649999999994</v>
      </c>
      <c r="F29" s="7">
        <v>125727.076</v>
      </c>
      <c r="G29" s="112">
        <f t="shared" si="9"/>
        <v>2575.6589999999997</v>
      </c>
      <c r="H29" s="8">
        <f t="shared" si="6"/>
        <v>0.93407544518702956</v>
      </c>
      <c r="I29" s="8">
        <f t="shared" si="7"/>
        <v>0.91532401461873358</v>
      </c>
      <c r="S29" s="19"/>
      <c r="T29" s="19"/>
      <c r="U29" s="19"/>
      <c r="V29" s="19"/>
      <c r="W29" s="19"/>
      <c r="X29" s="19"/>
      <c r="Y29" s="19"/>
      <c r="Z29" s="19"/>
    </row>
    <row r="30" spans="1:26" outlineLevel="1" x14ac:dyDescent="0.25">
      <c r="A30" s="2"/>
      <c r="B30" s="6" t="s">
        <v>14</v>
      </c>
      <c r="C30" s="7">
        <v>18021</v>
      </c>
      <c r="D30" s="7">
        <v>14487.512000000001</v>
      </c>
      <c r="E30" s="46">
        <f t="shared" si="8"/>
        <v>3533.4879999999994</v>
      </c>
      <c r="F30" s="7">
        <v>14487.512000000001</v>
      </c>
      <c r="G30" s="112">
        <f t="shared" si="9"/>
        <v>0</v>
      </c>
      <c r="H30" s="8">
        <f t="shared" si="6"/>
        <v>0.80392386660007775</v>
      </c>
      <c r="I30" s="8">
        <f t="shared" si="7"/>
        <v>0.80392386660007775</v>
      </c>
      <c r="S30" s="19"/>
      <c r="T30" s="19"/>
      <c r="U30" s="19"/>
      <c r="V30" s="19"/>
      <c r="W30" s="19"/>
      <c r="X30" s="19"/>
      <c r="Y30" s="19"/>
      <c r="Z30" s="19"/>
    </row>
    <row r="31" spans="1:26" outlineLevel="1" x14ac:dyDescent="0.25">
      <c r="A31" s="35"/>
      <c r="B31" s="50" t="s">
        <v>15</v>
      </c>
      <c r="C31" s="51">
        <v>2079221</v>
      </c>
      <c r="D31" s="51">
        <v>1781945.9790000005</v>
      </c>
      <c r="E31" s="46">
        <f t="shared" si="8"/>
        <v>297275.02099999948</v>
      </c>
      <c r="F31" s="51">
        <v>1753513.1389999997</v>
      </c>
      <c r="G31" s="112">
        <f t="shared" si="9"/>
        <v>28432.840000000782</v>
      </c>
      <c r="H31" s="52">
        <f t="shared" si="6"/>
        <v>0.85702577022836945</v>
      </c>
      <c r="I31" s="52">
        <f t="shared" si="7"/>
        <v>0.84335101415385849</v>
      </c>
      <c r="S31" s="19"/>
      <c r="T31" s="19"/>
      <c r="U31" s="19"/>
      <c r="V31" s="19"/>
      <c r="W31" s="19"/>
      <c r="X31" s="19"/>
      <c r="Y31" s="19"/>
      <c r="Z31" s="19"/>
    </row>
    <row r="32" spans="1:26" outlineLevel="1" x14ac:dyDescent="0.25">
      <c r="A32" s="36"/>
      <c r="B32" s="57" t="s">
        <v>101</v>
      </c>
      <c r="C32" s="7">
        <v>4265.26</v>
      </c>
      <c r="D32" s="7">
        <v>2060.59</v>
      </c>
      <c r="E32" s="13">
        <f t="shared" si="8"/>
        <v>2204.67</v>
      </c>
      <c r="F32" s="7">
        <v>2060.59</v>
      </c>
      <c r="G32" s="113">
        <f t="shared" si="9"/>
        <v>0</v>
      </c>
      <c r="H32" s="8">
        <f t="shared" si="6"/>
        <v>0.48311005659678424</v>
      </c>
      <c r="I32" s="8">
        <f t="shared" si="7"/>
        <v>0.48311005659678424</v>
      </c>
      <c r="S32" s="19"/>
      <c r="T32" s="19"/>
      <c r="U32" s="19"/>
      <c r="V32" s="19"/>
      <c r="W32" s="19"/>
      <c r="X32" s="19"/>
      <c r="Y32" s="19"/>
      <c r="Z32" s="19"/>
    </row>
    <row r="33" spans="1:26" outlineLevel="1" x14ac:dyDescent="0.25">
      <c r="A33" s="36"/>
      <c r="B33" s="57" t="s">
        <v>95</v>
      </c>
      <c r="C33" s="7">
        <v>232495</v>
      </c>
      <c r="D33" s="7">
        <v>224279.06</v>
      </c>
      <c r="E33" s="13">
        <f t="shared" si="8"/>
        <v>8215.9400000000023</v>
      </c>
      <c r="F33" s="7">
        <v>224279.06</v>
      </c>
      <c r="G33" s="113">
        <f t="shared" si="9"/>
        <v>0</v>
      </c>
      <c r="H33" s="8">
        <f t="shared" si="6"/>
        <v>0.96466186369599349</v>
      </c>
      <c r="I33" s="8">
        <f t="shared" si="7"/>
        <v>0.96466186369599349</v>
      </c>
      <c r="S33" s="19"/>
      <c r="T33" s="19"/>
      <c r="U33" s="19"/>
      <c r="V33" s="19"/>
      <c r="W33" s="19"/>
      <c r="X33" s="19"/>
      <c r="Y33" s="19"/>
      <c r="Z33" s="19"/>
    </row>
    <row r="34" spans="1:26" x14ac:dyDescent="0.25">
      <c r="A34" s="53">
        <v>22</v>
      </c>
      <c r="B34" s="54" t="s">
        <v>16</v>
      </c>
      <c r="C34" s="55">
        <v>4920785.966</v>
      </c>
      <c r="D34" s="55">
        <v>4906737.186999999</v>
      </c>
      <c r="E34" s="55">
        <f t="shared" si="8"/>
        <v>14048.779000001028</v>
      </c>
      <c r="F34" s="55">
        <v>4888533.5429999987</v>
      </c>
      <c r="G34" s="111">
        <f t="shared" si="9"/>
        <v>18203.64400000032</v>
      </c>
      <c r="H34" s="56">
        <f t="shared" si="6"/>
        <v>0.99714501319564175</v>
      </c>
      <c r="I34" s="56">
        <f t="shared" si="7"/>
        <v>0.99344567651939175</v>
      </c>
      <c r="K34" s="19"/>
      <c r="S34" s="19"/>
      <c r="T34" s="19"/>
      <c r="U34" s="19"/>
      <c r="V34" s="19"/>
      <c r="W34" s="19"/>
      <c r="X34" s="19"/>
      <c r="Y34" s="19"/>
      <c r="Z34" s="19"/>
    </row>
    <row r="35" spans="1:26" x14ac:dyDescent="0.25">
      <c r="A35" s="2">
        <v>23</v>
      </c>
      <c r="B35" s="9" t="s">
        <v>30</v>
      </c>
      <c r="C35" s="4">
        <v>285641</v>
      </c>
      <c r="D35" s="4">
        <v>285630</v>
      </c>
      <c r="E35" s="4">
        <f t="shared" si="8"/>
        <v>11</v>
      </c>
      <c r="F35" s="4">
        <v>285630</v>
      </c>
      <c r="G35" s="104">
        <f t="shared" si="9"/>
        <v>0</v>
      </c>
      <c r="H35" s="5">
        <f t="shared" si="6"/>
        <v>0.99996149012221636</v>
      </c>
      <c r="I35" s="5">
        <f t="shared" si="7"/>
        <v>0.99996149012221636</v>
      </c>
      <c r="S35" s="19"/>
      <c r="T35" s="19"/>
      <c r="U35" s="19"/>
      <c r="V35" s="19"/>
      <c r="W35" s="19"/>
      <c r="X35" s="19"/>
      <c r="Y35" s="19"/>
      <c r="Z35" s="19"/>
    </row>
    <row r="36" spans="1:26" x14ac:dyDescent="0.25">
      <c r="A36" s="2">
        <v>24</v>
      </c>
      <c r="B36" s="9" t="s">
        <v>31</v>
      </c>
      <c r="C36" s="4">
        <f>+C37+C39+C42+C45</f>
        <v>22858290.999999993</v>
      </c>
      <c r="D36" s="4">
        <f>+D37+D39+D42+D45</f>
        <v>22438126.104999997</v>
      </c>
      <c r="E36" s="4">
        <f t="shared" si="8"/>
        <v>420164.89499999583</v>
      </c>
      <c r="F36" s="4">
        <f>+F37+F39+F42+F45</f>
        <v>22375879.517999999</v>
      </c>
      <c r="G36" s="104">
        <f t="shared" si="9"/>
        <v>62246.586999997497</v>
      </c>
      <c r="H36" s="5">
        <f t="shared" si="6"/>
        <v>0.98161870915896576</v>
      </c>
      <c r="I36" s="5">
        <f t="shared" si="7"/>
        <v>0.97889555776501425</v>
      </c>
      <c r="S36" s="19"/>
      <c r="T36" s="19"/>
      <c r="U36" s="19"/>
      <c r="V36" s="19"/>
      <c r="W36" s="19"/>
      <c r="X36" s="19"/>
      <c r="Y36" s="19"/>
      <c r="Z36" s="19"/>
    </row>
    <row r="37" spans="1:26" s="24" customFormat="1" x14ac:dyDescent="0.25">
      <c r="A37" s="20" t="s">
        <v>32</v>
      </c>
      <c r="B37" s="21" t="s">
        <v>33</v>
      </c>
      <c r="C37" s="22">
        <f>SUM(C38:C38)</f>
        <v>12938668.999999994</v>
      </c>
      <c r="D37" s="22">
        <f>SUM(D38:D38)</f>
        <v>12578204.998999996</v>
      </c>
      <c r="E37" s="47">
        <f t="shared" si="8"/>
        <v>360464.0009999983</v>
      </c>
      <c r="F37" s="22">
        <f>SUM(F38:F38)</f>
        <v>12532139.921999997</v>
      </c>
      <c r="G37" s="114">
        <f t="shared" si="9"/>
        <v>46065.076999999583</v>
      </c>
      <c r="H37" s="23">
        <f t="shared" si="6"/>
        <v>0.97214056554039685</v>
      </c>
      <c r="I37" s="23">
        <f t="shared" si="7"/>
        <v>0.96858030157506947</v>
      </c>
      <c r="L37" s="38"/>
      <c r="S37" s="19"/>
      <c r="T37" s="19"/>
      <c r="U37" s="19"/>
      <c r="V37" s="19"/>
      <c r="W37" s="19"/>
      <c r="X37" s="19"/>
      <c r="Y37" s="19"/>
      <c r="Z37" s="19"/>
    </row>
    <row r="38" spans="1:26" x14ac:dyDescent="0.25">
      <c r="A38" s="14" t="s">
        <v>139</v>
      </c>
      <c r="B38" s="16" t="s">
        <v>140</v>
      </c>
      <c r="C38" s="13">
        <v>12938668.999999994</v>
      </c>
      <c r="D38" s="13">
        <v>12578204.998999996</v>
      </c>
      <c r="E38" s="46">
        <f t="shared" si="8"/>
        <v>360464.0009999983</v>
      </c>
      <c r="F38" s="13">
        <v>12532139.921999997</v>
      </c>
      <c r="G38" s="112">
        <f t="shared" si="9"/>
        <v>46065.076999999583</v>
      </c>
      <c r="H38" s="8">
        <f t="shared" si="6"/>
        <v>0.97214056554039685</v>
      </c>
      <c r="I38" s="8">
        <f t="shared" si="7"/>
        <v>0.96858030157506947</v>
      </c>
      <c r="S38" s="19"/>
      <c r="T38" s="19"/>
      <c r="U38" s="19"/>
      <c r="V38" s="19"/>
      <c r="W38" s="19"/>
      <c r="X38" s="19"/>
      <c r="Y38" s="19"/>
      <c r="Z38" s="19"/>
    </row>
    <row r="39" spans="1:26" s="24" customFormat="1" x14ac:dyDescent="0.25">
      <c r="A39" s="20" t="s">
        <v>46</v>
      </c>
      <c r="B39" s="21" t="s">
        <v>47</v>
      </c>
      <c r="C39" s="22">
        <f>SUM(C40:C41)</f>
        <v>5810159</v>
      </c>
      <c r="D39" s="22">
        <f>SUM(D40:D41)</f>
        <v>5810159</v>
      </c>
      <c r="E39" s="47">
        <f t="shared" si="8"/>
        <v>0</v>
      </c>
      <c r="F39" s="22">
        <f>SUM(F40:F41)</f>
        <v>5810159</v>
      </c>
      <c r="G39" s="114">
        <f t="shared" si="9"/>
        <v>0</v>
      </c>
      <c r="H39" s="23">
        <f t="shared" si="6"/>
        <v>1</v>
      </c>
      <c r="I39" s="23">
        <f t="shared" si="7"/>
        <v>1</v>
      </c>
      <c r="S39" s="19"/>
      <c r="T39" s="19"/>
      <c r="U39" s="19"/>
      <c r="V39" s="19"/>
      <c r="W39" s="19"/>
      <c r="X39" s="19"/>
      <c r="Y39" s="19"/>
      <c r="Z39" s="19"/>
    </row>
    <row r="40" spans="1:26" x14ac:dyDescent="0.25">
      <c r="A40" s="14" t="s">
        <v>96</v>
      </c>
      <c r="B40" s="16" t="s">
        <v>97</v>
      </c>
      <c r="C40" s="13">
        <v>4743160</v>
      </c>
      <c r="D40" s="13">
        <v>4743160</v>
      </c>
      <c r="E40" s="46">
        <f t="shared" si="8"/>
        <v>0</v>
      </c>
      <c r="F40" s="13">
        <v>4743160</v>
      </c>
      <c r="G40" s="112">
        <f t="shared" si="9"/>
        <v>0</v>
      </c>
      <c r="H40" s="8">
        <f t="shared" si="6"/>
        <v>1</v>
      </c>
      <c r="I40" s="8">
        <f t="shared" si="7"/>
        <v>1</v>
      </c>
      <c r="S40" s="19"/>
      <c r="T40" s="19"/>
      <c r="U40" s="19"/>
      <c r="V40" s="19"/>
      <c r="W40" s="19"/>
      <c r="X40" s="19"/>
      <c r="Y40" s="19"/>
      <c r="Z40" s="19"/>
    </row>
    <row r="41" spans="1:26" x14ac:dyDescent="0.25">
      <c r="A41" s="14" t="s">
        <v>48</v>
      </c>
      <c r="B41" s="16" t="s">
        <v>49</v>
      </c>
      <c r="C41" s="13">
        <v>1066999</v>
      </c>
      <c r="D41" s="13">
        <v>1066999</v>
      </c>
      <c r="E41" s="46">
        <f t="shared" si="8"/>
        <v>0</v>
      </c>
      <c r="F41" s="13">
        <v>1066999</v>
      </c>
      <c r="G41" s="112">
        <f t="shared" si="9"/>
        <v>0</v>
      </c>
      <c r="H41" s="8">
        <f t="shared" si="6"/>
        <v>1</v>
      </c>
      <c r="I41" s="8">
        <f t="shared" si="7"/>
        <v>1</v>
      </c>
      <c r="S41" s="19"/>
      <c r="T41" s="19"/>
      <c r="U41" s="19"/>
      <c r="V41" s="19"/>
      <c r="W41" s="19"/>
      <c r="X41" s="19"/>
      <c r="Y41" s="19"/>
      <c r="Z41" s="19"/>
    </row>
    <row r="42" spans="1:26" s="24" customFormat="1" x14ac:dyDescent="0.25">
      <c r="A42" s="20" t="s">
        <v>50</v>
      </c>
      <c r="B42" s="21" t="s">
        <v>51</v>
      </c>
      <c r="C42" s="22">
        <f>+C43+C44</f>
        <v>4027658</v>
      </c>
      <c r="D42" s="22">
        <f>+D43+D44</f>
        <v>3968442.1060000006</v>
      </c>
      <c r="E42" s="47">
        <f t="shared" si="8"/>
        <v>59215.893999999389</v>
      </c>
      <c r="F42" s="22">
        <f>+F43+F44</f>
        <v>3952260.5959999999</v>
      </c>
      <c r="G42" s="114">
        <f t="shared" si="9"/>
        <v>16181.510000000708</v>
      </c>
      <c r="H42" s="23">
        <f t="shared" si="6"/>
        <v>0.9852976856525556</v>
      </c>
      <c r="I42" s="23">
        <f t="shared" si="7"/>
        <v>0.98128008783268095</v>
      </c>
      <c r="S42" s="19"/>
      <c r="T42" s="19"/>
      <c r="U42" s="19"/>
      <c r="V42" s="19"/>
      <c r="W42" s="19"/>
      <c r="X42" s="19"/>
      <c r="Y42" s="19"/>
      <c r="Z42" s="19"/>
    </row>
    <row r="43" spans="1:26" ht="14.25" customHeight="1" x14ac:dyDescent="0.25">
      <c r="A43" s="14" t="s">
        <v>52</v>
      </c>
      <c r="B43" s="16" t="s">
        <v>53</v>
      </c>
      <c r="C43" s="13">
        <v>4024949</v>
      </c>
      <c r="D43" s="13">
        <v>3966637.3520000004</v>
      </c>
      <c r="E43" s="46">
        <f t="shared" si="8"/>
        <v>58311.647999999579</v>
      </c>
      <c r="F43" s="13">
        <v>3950455.8419999997</v>
      </c>
      <c r="G43" s="112">
        <f t="shared" si="9"/>
        <v>16181.510000000708</v>
      </c>
      <c r="H43" s="49">
        <f t="shared" si="6"/>
        <v>0.98551245046831659</v>
      </c>
      <c r="I43" s="49">
        <f t="shared" si="7"/>
        <v>0.98149214859616851</v>
      </c>
      <c r="S43" s="19"/>
      <c r="T43" s="19"/>
      <c r="U43" s="19"/>
      <c r="V43" s="19"/>
      <c r="W43" s="19"/>
      <c r="X43" s="19"/>
      <c r="Y43" s="19"/>
      <c r="Z43" s="19"/>
    </row>
    <row r="44" spans="1:26" ht="14.25" customHeight="1" x14ac:dyDescent="0.25">
      <c r="A44" s="14" t="s">
        <v>58</v>
      </c>
      <c r="B44" s="16" t="s">
        <v>59</v>
      </c>
      <c r="C44" s="13">
        <v>2709</v>
      </c>
      <c r="D44" s="13">
        <v>1804.7539999999999</v>
      </c>
      <c r="E44" s="46">
        <f t="shared" si="8"/>
        <v>904.24600000000009</v>
      </c>
      <c r="F44" s="13">
        <v>1804.7539999999999</v>
      </c>
      <c r="G44" s="112">
        <f t="shared" si="9"/>
        <v>0</v>
      </c>
      <c r="H44" s="49">
        <f t="shared" si="6"/>
        <v>0.66620671834625322</v>
      </c>
      <c r="I44" s="49">
        <f t="shared" si="7"/>
        <v>0.66620671834625322</v>
      </c>
      <c r="S44" s="19"/>
      <c r="T44" s="19"/>
      <c r="U44" s="19"/>
      <c r="V44" s="19"/>
      <c r="W44" s="19"/>
      <c r="X44" s="19"/>
      <c r="Y44" s="19"/>
      <c r="Z44" s="19"/>
    </row>
    <row r="45" spans="1:26" x14ac:dyDescent="0.25">
      <c r="A45" s="20" t="s">
        <v>89</v>
      </c>
      <c r="B45" s="21" t="s">
        <v>90</v>
      </c>
      <c r="C45" s="22">
        <f>+C46</f>
        <v>81805</v>
      </c>
      <c r="D45" s="22">
        <f>+D46</f>
        <v>81320</v>
      </c>
      <c r="E45" s="47">
        <f t="shared" si="8"/>
        <v>485</v>
      </c>
      <c r="F45" s="22">
        <f>+F46</f>
        <v>81320</v>
      </c>
      <c r="G45" s="114">
        <f t="shared" si="9"/>
        <v>0</v>
      </c>
      <c r="H45" s="23">
        <f t="shared" si="6"/>
        <v>0.99407126703746718</v>
      </c>
      <c r="I45" s="23">
        <f t="shared" si="7"/>
        <v>0.99407126703746718</v>
      </c>
      <c r="S45" s="19"/>
      <c r="T45" s="19"/>
      <c r="U45" s="19"/>
      <c r="V45" s="19"/>
      <c r="W45" s="19"/>
      <c r="X45" s="19"/>
      <c r="Y45" s="19"/>
      <c r="Z45" s="19"/>
    </row>
    <row r="46" spans="1:26" x14ac:dyDescent="0.25">
      <c r="A46" s="25" t="s">
        <v>92</v>
      </c>
      <c r="B46" s="16" t="s">
        <v>93</v>
      </c>
      <c r="C46" s="13">
        <v>81805</v>
      </c>
      <c r="D46" s="13">
        <v>81320</v>
      </c>
      <c r="E46" s="46">
        <f t="shared" si="8"/>
        <v>485</v>
      </c>
      <c r="F46" s="13">
        <v>81320</v>
      </c>
      <c r="G46" s="112">
        <f t="shared" si="9"/>
        <v>0</v>
      </c>
      <c r="H46" s="8">
        <f t="shared" si="6"/>
        <v>0.99407126703746718</v>
      </c>
      <c r="I46" s="8">
        <f t="shared" si="7"/>
        <v>0.99407126703746718</v>
      </c>
      <c r="S46" s="19"/>
      <c r="T46" s="19"/>
      <c r="U46" s="19"/>
      <c r="V46" s="19"/>
      <c r="W46" s="19"/>
      <c r="X46" s="19"/>
      <c r="Y46" s="19"/>
      <c r="Z46" s="19"/>
    </row>
    <row r="47" spans="1:26" x14ac:dyDescent="0.25">
      <c r="A47" s="2">
        <v>25</v>
      </c>
      <c r="B47" s="9" t="s">
        <v>60</v>
      </c>
      <c r="C47" s="4">
        <f>+C48+C49</f>
        <v>1705685.1</v>
      </c>
      <c r="D47" s="4">
        <f>+D48+D49</f>
        <v>1704916.459</v>
      </c>
      <c r="E47" s="4">
        <f t="shared" si="8"/>
        <v>768.64100000006147</v>
      </c>
      <c r="F47" s="4">
        <f>+F48+F49</f>
        <v>1704916.459</v>
      </c>
      <c r="G47" s="104">
        <f t="shared" si="9"/>
        <v>0</v>
      </c>
      <c r="H47" s="5">
        <f t="shared" si="6"/>
        <v>0.99954936523746374</v>
      </c>
      <c r="I47" s="5">
        <f t="shared" si="7"/>
        <v>0.99954936523746374</v>
      </c>
      <c r="S47" s="19"/>
      <c r="T47" s="19"/>
      <c r="U47" s="19"/>
      <c r="V47" s="19"/>
      <c r="W47" s="19"/>
      <c r="X47" s="19"/>
      <c r="Y47" s="19"/>
      <c r="Z47" s="19"/>
    </row>
    <row r="48" spans="1:26" x14ac:dyDescent="0.25">
      <c r="A48" s="25" t="s">
        <v>141</v>
      </c>
      <c r="B48" s="16" t="s">
        <v>143</v>
      </c>
      <c r="C48" s="13">
        <v>749</v>
      </c>
      <c r="D48" s="13">
        <v>0</v>
      </c>
      <c r="E48" s="46">
        <f t="shared" si="8"/>
        <v>749</v>
      </c>
      <c r="F48" s="13">
        <v>0</v>
      </c>
      <c r="G48" s="112">
        <f t="shared" si="9"/>
        <v>0</v>
      </c>
      <c r="H48" s="8">
        <f t="shared" si="6"/>
        <v>0</v>
      </c>
      <c r="I48" s="8">
        <f t="shared" si="7"/>
        <v>0</v>
      </c>
      <c r="S48" s="19"/>
      <c r="T48" s="19"/>
      <c r="U48" s="19"/>
      <c r="V48" s="19"/>
      <c r="W48" s="19"/>
      <c r="X48" s="19"/>
      <c r="Y48" s="19"/>
      <c r="Z48" s="19"/>
    </row>
    <row r="49" spans="1:26" x14ac:dyDescent="0.25">
      <c r="A49" s="25" t="s">
        <v>142</v>
      </c>
      <c r="B49" s="16" t="s">
        <v>144</v>
      </c>
      <c r="C49" s="13">
        <v>1704936.1</v>
      </c>
      <c r="D49" s="13">
        <v>1704916.459</v>
      </c>
      <c r="E49" s="46">
        <f t="shared" si="8"/>
        <v>19.641000000061467</v>
      </c>
      <c r="F49" s="13">
        <v>1704916.459</v>
      </c>
      <c r="G49" s="112">
        <f t="shared" si="9"/>
        <v>0</v>
      </c>
      <c r="H49" s="8">
        <f t="shared" si="6"/>
        <v>0.99998847992015649</v>
      </c>
      <c r="I49" s="8">
        <f t="shared" si="7"/>
        <v>0.99998847992015649</v>
      </c>
      <c r="S49" s="19"/>
      <c r="T49" s="19"/>
      <c r="U49" s="19"/>
      <c r="V49" s="19"/>
      <c r="W49" s="19"/>
      <c r="X49" s="19"/>
      <c r="Y49" s="19"/>
      <c r="Z49" s="19"/>
    </row>
    <row r="50" spans="1:26" x14ac:dyDescent="0.25">
      <c r="A50" s="36">
        <v>29</v>
      </c>
      <c r="B50" s="10" t="s">
        <v>17</v>
      </c>
      <c r="C50" s="11">
        <f>SUM(C51:C55)</f>
        <v>1265770</v>
      </c>
      <c r="D50" s="11">
        <f>SUM(D51:D55)</f>
        <v>1227425.1850000001</v>
      </c>
      <c r="E50" s="4">
        <f t="shared" si="8"/>
        <v>38344.814999999944</v>
      </c>
      <c r="F50" s="11">
        <f>SUM(F51:F55)</f>
        <v>1227425.183</v>
      </c>
      <c r="G50" s="104">
        <f t="shared" si="9"/>
        <v>2.0000000949949026E-3</v>
      </c>
      <c r="H50" s="5">
        <f t="shared" si="6"/>
        <v>0.96970633290408215</v>
      </c>
      <c r="I50" s="5">
        <f t="shared" si="7"/>
        <v>0.96970633132401618</v>
      </c>
      <c r="S50" s="19"/>
      <c r="T50" s="19"/>
      <c r="U50" s="19"/>
      <c r="V50" s="19"/>
      <c r="W50" s="19"/>
      <c r="X50" s="19"/>
      <c r="Y50" s="19"/>
      <c r="Z50" s="19"/>
    </row>
    <row r="51" spans="1:26" x14ac:dyDescent="0.25">
      <c r="A51" s="37" t="s">
        <v>18</v>
      </c>
      <c r="B51" s="12" t="s">
        <v>19</v>
      </c>
      <c r="C51" s="15">
        <v>105243</v>
      </c>
      <c r="D51" s="15">
        <v>103494.3</v>
      </c>
      <c r="E51" s="46">
        <f t="shared" si="8"/>
        <v>1748.6999999999971</v>
      </c>
      <c r="F51" s="15">
        <v>103494.3</v>
      </c>
      <c r="G51" s="112">
        <f t="shared" si="9"/>
        <v>0</v>
      </c>
      <c r="H51" s="8">
        <f t="shared" si="6"/>
        <v>0.98338416806818507</v>
      </c>
      <c r="I51" s="8">
        <f t="shared" si="7"/>
        <v>0.98338416806818507</v>
      </c>
      <c r="J51" t="s">
        <v>70</v>
      </c>
      <c r="S51" s="19"/>
      <c r="T51" s="19"/>
      <c r="U51" s="19"/>
      <c r="V51" s="19"/>
      <c r="W51" s="19"/>
      <c r="X51" s="19"/>
      <c r="Y51" s="19"/>
      <c r="Z51" s="19"/>
    </row>
    <row r="52" spans="1:26" x14ac:dyDescent="0.25">
      <c r="A52" s="37" t="s">
        <v>20</v>
      </c>
      <c r="B52" s="12" t="s">
        <v>21</v>
      </c>
      <c r="C52" s="15">
        <v>37710.000000000007</v>
      </c>
      <c r="D52" s="15">
        <v>36910.020000000004</v>
      </c>
      <c r="E52" s="46">
        <f t="shared" si="8"/>
        <v>799.9800000000032</v>
      </c>
      <c r="F52" s="15">
        <v>36910.020000000004</v>
      </c>
      <c r="G52" s="112">
        <f t="shared" si="9"/>
        <v>0</v>
      </c>
      <c r="H52" s="8">
        <f t="shared" si="6"/>
        <v>0.97878599840891001</v>
      </c>
      <c r="I52" s="8">
        <f t="shared" si="7"/>
        <v>0.97878599840891001</v>
      </c>
      <c r="S52" s="19"/>
      <c r="T52" s="19"/>
      <c r="U52" s="19"/>
      <c r="V52" s="19"/>
      <c r="W52" s="19"/>
      <c r="X52" s="19"/>
      <c r="Y52" s="19"/>
      <c r="Z52" s="19"/>
    </row>
    <row r="53" spans="1:26" x14ac:dyDescent="0.25">
      <c r="A53" s="14" t="s">
        <v>22</v>
      </c>
      <c r="B53" s="16" t="s">
        <v>23</v>
      </c>
      <c r="C53" s="13">
        <v>5175</v>
      </c>
      <c r="D53" s="13">
        <v>5162.3089999999993</v>
      </c>
      <c r="E53" s="46">
        <f t="shared" si="8"/>
        <v>12.691000000000713</v>
      </c>
      <c r="F53" s="13">
        <v>5162.3089999999993</v>
      </c>
      <c r="G53" s="112">
        <f t="shared" si="9"/>
        <v>0</v>
      </c>
      <c r="H53" s="8">
        <f t="shared" si="6"/>
        <v>0.99754763285024139</v>
      </c>
      <c r="I53" s="8">
        <f t="shared" si="7"/>
        <v>0.99754763285024139</v>
      </c>
      <c r="S53" s="19"/>
      <c r="T53" s="19"/>
      <c r="U53" s="19"/>
      <c r="V53" s="19"/>
      <c r="W53" s="19"/>
      <c r="X53" s="19"/>
      <c r="Y53" s="19"/>
      <c r="Z53" s="19"/>
    </row>
    <row r="54" spans="1:26" x14ac:dyDescent="0.25">
      <c r="A54" s="14" t="s">
        <v>24</v>
      </c>
      <c r="B54" s="16" t="s">
        <v>25</v>
      </c>
      <c r="C54" s="13">
        <v>268794</v>
      </c>
      <c r="D54" s="13">
        <v>266939.46999999997</v>
      </c>
      <c r="E54" s="46">
        <f t="shared" si="8"/>
        <v>1854.5300000000279</v>
      </c>
      <c r="F54" s="13">
        <v>266939.46999999997</v>
      </c>
      <c r="G54" s="112">
        <f t="shared" si="9"/>
        <v>0</v>
      </c>
      <c r="H54" s="8">
        <f t="shared" si="6"/>
        <v>0.99310055283972098</v>
      </c>
      <c r="I54" s="8">
        <f t="shared" si="7"/>
        <v>0.99310055283972098</v>
      </c>
      <c r="S54" s="19"/>
      <c r="T54" s="19"/>
      <c r="U54" s="19"/>
      <c r="V54" s="19"/>
      <c r="W54" s="19"/>
      <c r="X54" s="19"/>
      <c r="Y54" s="19"/>
      <c r="Z54" s="19"/>
    </row>
    <row r="55" spans="1:26" x14ac:dyDescent="0.25">
      <c r="A55" s="14" t="s">
        <v>26</v>
      </c>
      <c r="B55" s="16" t="s">
        <v>27</v>
      </c>
      <c r="C55" s="13">
        <v>848848</v>
      </c>
      <c r="D55" s="13">
        <v>814919.08600000001</v>
      </c>
      <c r="E55" s="46">
        <f t="shared" si="8"/>
        <v>33928.91399999999</v>
      </c>
      <c r="F55" s="13">
        <v>814919.08399999992</v>
      </c>
      <c r="G55" s="112">
        <f t="shared" si="9"/>
        <v>2.0000000949949026E-3</v>
      </c>
      <c r="H55" s="8">
        <f t="shared" si="6"/>
        <v>0.96002945874879841</v>
      </c>
      <c r="I55" s="8">
        <f t="shared" si="7"/>
        <v>0.96002945639266379</v>
      </c>
      <c r="S55" s="19"/>
      <c r="T55" s="19"/>
      <c r="U55" s="19"/>
      <c r="V55" s="19"/>
      <c r="W55" s="19"/>
      <c r="X55" s="19"/>
      <c r="Y55" s="19"/>
      <c r="Z55" s="19"/>
    </row>
    <row r="56" spans="1:26" x14ac:dyDescent="0.25">
      <c r="A56" s="2">
        <v>34</v>
      </c>
      <c r="B56" s="9" t="s">
        <v>67</v>
      </c>
      <c r="C56" s="4">
        <f>+C57</f>
        <v>12976528</v>
      </c>
      <c r="D56" s="4">
        <f>+D57</f>
        <v>12844778</v>
      </c>
      <c r="E56" s="4">
        <f t="shared" si="8"/>
        <v>131750</v>
      </c>
      <c r="F56" s="4">
        <f>+F57</f>
        <v>12844778</v>
      </c>
      <c r="G56" s="104">
        <f t="shared" si="9"/>
        <v>0</v>
      </c>
      <c r="H56" s="5">
        <f t="shared" si="6"/>
        <v>0.98984705307922116</v>
      </c>
      <c r="I56" s="5">
        <f t="shared" si="7"/>
        <v>0.98984705307922116</v>
      </c>
      <c r="S56" s="19"/>
      <c r="T56" s="19"/>
      <c r="U56" s="19"/>
      <c r="V56" s="19"/>
      <c r="W56" s="19"/>
      <c r="X56" s="19"/>
      <c r="Y56" s="19"/>
      <c r="Z56" s="19"/>
    </row>
    <row r="57" spans="1:26" ht="15.75" customHeight="1" x14ac:dyDescent="0.25">
      <c r="A57" s="14" t="s">
        <v>68</v>
      </c>
      <c r="B57" s="16" t="s">
        <v>69</v>
      </c>
      <c r="C57" s="13">
        <v>12976528</v>
      </c>
      <c r="D57" s="13">
        <v>12844778</v>
      </c>
      <c r="E57" s="46">
        <f t="shared" si="8"/>
        <v>131750</v>
      </c>
      <c r="F57" s="13">
        <v>12844778</v>
      </c>
      <c r="G57" s="112">
        <f t="shared" si="9"/>
        <v>0</v>
      </c>
      <c r="H57" s="8">
        <f t="shared" si="6"/>
        <v>0.98984705307922116</v>
      </c>
      <c r="I57" s="8">
        <f t="shared" si="7"/>
        <v>0.98984705307922116</v>
      </c>
      <c r="S57" s="19"/>
      <c r="T57" s="19"/>
      <c r="U57" s="19"/>
      <c r="V57" s="19"/>
      <c r="W57" s="19"/>
      <c r="X57" s="19"/>
      <c r="Y57" s="19"/>
      <c r="Z57" s="19"/>
    </row>
    <row r="58" spans="1:26" x14ac:dyDescent="0.25">
      <c r="A58" s="96"/>
      <c r="B58" s="97" t="s">
        <v>28</v>
      </c>
      <c r="C58" s="98">
        <f t="shared" ref="C58:G58" si="10">+C25+C34+C35+C36+C47+C50+C56</f>
        <v>76622693.066</v>
      </c>
      <c r="D58" s="98">
        <f t="shared" si="10"/>
        <v>72670183.93599999</v>
      </c>
      <c r="E58" s="98">
        <f t="shared" si="10"/>
        <v>3952509.1300000041</v>
      </c>
      <c r="F58" s="98">
        <f t="shared" si="10"/>
        <v>71078253.702999979</v>
      </c>
      <c r="G58" s="115">
        <f t="shared" si="10"/>
        <v>1591930.2329999979</v>
      </c>
      <c r="H58" s="94">
        <f t="shared" si="6"/>
        <v>0.94841594608798907</v>
      </c>
      <c r="I58" s="94">
        <f t="shared" si="7"/>
        <v>0.92763972210916368</v>
      </c>
      <c r="S58" s="19"/>
      <c r="T58" s="19"/>
      <c r="U58" s="19"/>
      <c r="V58" s="19"/>
      <c r="W58" s="19"/>
      <c r="X58" s="19"/>
      <c r="Y58" s="19"/>
      <c r="Z58" s="19"/>
    </row>
    <row r="59" spans="1:26" x14ac:dyDescent="0.25">
      <c r="A59" s="123"/>
      <c r="B59" s="123"/>
      <c r="C59" s="19"/>
      <c r="E59" s="19"/>
      <c r="G59" s="19"/>
      <c r="H59" t="s">
        <v>70</v>
      </c>
    </row>
    <row r="60" spans="1:26" x14ac:dyDescent="0.25">
      <c r="B60" t="s">
        <v>70</v>
      </c>
      <c r="C60" s="19"/>
      <c r="D60" s="19"/>
      <c r="E60" s="19"/>
      <c r="F60" s="19"/>
      <c r="G60" s="19"/>
    </row>
    <row r="62" spans="1:26" x14ac:dyDescent="0.25">
      <c r="C62" s="19"/>
      <c r="D62" s="19"/>
      <c r="E62" s="19"/>
      <c r="F62" s="19"/>
      <c r="G62" s="19"/>
    </row>
    <row r="63" spans="1:26" x14ac:dyDescent="0.25">
      <c r="C63" s="19"/>
    </row>
    <row r="64" spans="1:26" x14ac:dyDescent="0.25">
      <c r="C64" s="19"/>
    </row>
    <row r="65" spans="3:3" x14ac:dyDescent="0.25">
      <c r="C65" s="19"/>
    </row>
    <row r="66" spans="3:3" x14ac:dyDescent="0.25">
      <c r="C66" s="19"/>
    </row>
    <row r="67" spans="3:3" x14ac:dyDescent="0.25">
      <c r="C67" s="19"/>
    </row>
  </sheetData>
  <mergeCells count="3">
    <mergeCell ref="A2:I2"/>
    <mergeCell ref="A3:I3"/>
    <mergeCell ref="A59:B59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/>
    <pageSetUpPr fitToPage="1"/>
  </sheetPr>
  <dimension ref="A1:Y56"/>
  <sheetViews>
    <sheetView showGridLines="0" topLeftCell="B1" zoomScale="90" zoomScaleNormal="90" workbookViewId="0">
      <selection activeCell="A2" sqref="A2:I2"/>
    </sheetView>
  </sheetViews>
  <sheetFormatPr baseColWidth="10" defaultRowHeight="15" outlineLevelRow="1" x14ac:dyDescent="0.25"/>
  <cols>
    <col min="1" max="1" width="11.42578125" style="18"/>
    <col min="2" max="2" width="47.85546875" bestFit="1" customWidth="1"/>
    <col min="3" max="3" width="14.85546875" customWidth="1"/>
    <col min="4" max="4" width="14.7109375" customWidth="1"/>
    <col min="5" max="5" width="16.5703125" customWidth="1"/>
    <col min="6" max="6" width="14.5703125" customWidth="1"/>
    <col min="7" max="7" width="15.7109375" customWidth="1"/>
    <col min="8" max="8" width="13.42578125" customWidth="1"/>
    <col min="9" max="9" width="13.140625" customWidth="1"/>
    <col min="10" max="10" width="10.85546875" customWidth="1"/>
    <col min="11" max="11" width="11.5703125" customWidth="1"/>
    <col min="12" max="17" width="0" hidden="1" customWidth="1"/>
    <col min="18" max="21" width="11.42578125" hidden="1" customWidth="1"/>
    <col min="22" max="22" width="0" hidden="1" customWidth="1"/>
  </cols>
  <sheetData>
    <row r="1" spans="1:10" x14ac:dyDescent="0.25">
      <c r="F1" s="19"/>
    </row>
    <row r="2" spans="1:10" x14ac:dyDescent="0.25">
      <c r="A2" s="122" t="s">
        <v>71</v>
      </c>
      <c r="B2" s="122"/>
      <c r="C2" s="122"/>
      <c r="D2" s="122"/>
      <c r="E2" s="122"/>
      <c r="F2" s="122"/>
      <c r="G2" s="122"/>
      <c r="H2" s="122"/>
      <c r="I2" s="122"/>
      <c r="J2" s="79"/>
    </row>
    <row r="3" spans="1:10" x14ac:dyDescent="0.25">
      <c r="A3" s="121" t="s">
        <v>182</v>
      </c>
      <c r="B3" s="121"/>
      <c r="C3" s="121"/>
      <c r="D3" s="121"/>
      <c r="E3" s="121"/>
      <c r="F3" s="121"/>
      <c r="G3" s="121"/>
      <c r="H3" s="121"/>
      <c r="I3" s="121"/>
      <c r="J3" s="1"/>
    </row>
    <row r="4" spans="1:10" x14ac:dyDescent="0.25">
      <c r="A4" s="74" t="s">
        <v>129</v>
      </c>
      <c r="C4" s="19"/>
      <c r="D4" s="19"/>
      <c r="F4" s="19"/>
    </row>
    <row r="5" spans="1:10" ht="25.5" x14ac:dyDescent="0.25">
      <c r="A5" s="87" t="s">
        <v>0</v>
      </c>
      <c r="B5" s="88" t="s">
        <v>1</v>
      </c>
      <c r="C5" s="88" t="s">
        <v>2</v>
      </c>
      <c r="D5" s="88" t="s">
        <v>3</v>
      </c>
      <c r="E5" s="88" t="s">
        <v>4</v>
      </c>
      <c r="F5" s="88" t="s">
        <v>5</v>
      </c>
      <c r="G5" s="89" t="s">
        <v>6</v>
      </c>
      <c r="H5" s="90" t="s">
        <v>7</v>
      </c>
      <c r="I5" s="90" t="s">
        <v>136</v>
      </c>
    </row>
    <row r="6" spans="1:10" x14ac:dyDescent="0.25">
      <c r="A6" s="59" t="s">
        <v>102</v>
      </c>
      <c r="B6" s="65" t="s">
        <v>31</v>
      </c>
      <c r="C6" s="66">
        <f>+C7</f>
        <v>10</v>
      </c>
      <c r="D6" s="66">
        <f>+D7</f>
        <v>0</v>
      </c>
      <c r="E6" s="4">
        <f t="shared" ref="E6:E15" si="0">+C6-D6</f>
        <v>10</v>
      </c>
      <c r="F6" s="66">
        <f>+F7</f>
        <v>0</v>
      </c>
      <c r="G6" s="107">
        <f t="shared" ref="G6:G15" si="1">+D6-F6</f>
        <v>0</v>
      </c>
      <c r="H6" s="5">
        <f t="shared" ref="H6:H16" si="2">+D6/C6</f>
        <v>0</v>
      </c>
      <c r="I6" s="5">
        <f t="shared" ref="I6:I16" si="3">+F6/C6</f>
        <v>0</v>
      </c>
    </row>
    <row r="7" spans="1:10" s="1" customFormat="1" x14ac:dyDescent="0.25">
      <c r="A7" s="76" t="s">
        <v>103</v>
      </c>
      <c r="B7" s="77" t="s">
        <v>104</v>
      </c>
      <c r="C7" s="78">
        <f>+C8</f>
        <v>10</v>
      </c>
      <c r="D7" s="78">
        <f>+D8</f>
        <v>0</v>
      </c>
      <c r="E7" s="47">
        <f t="shared" si="0"/>
        <v>10</v>
      </c>
      <c r="F7" s="78">
        <f>+F8</f>
        <v>0</v>
      </c>
      <c r="G7" s="105">
        <f t="shared" si="1"/>
        <v>0</v>
      </c>
      <c r="H7" s="23">
        <f t="shared" si="2"/>
        <v>0</v>
      </c>
      <c r="I7" s="23">
        <f t="shared" si="3"/>
        <v>0</v>
      </c>
    </row>
    <row r="8" spans="1:10" x14ac:dyDescent="0.25">
      <c r="A8" s="26" t="s">
        <v>131</v>
      </c>
      <c r="B8" s="60" t="s">
        <v>145</v>
      </c>
      <c r="C8" s="7">
        <v>10</v>
      </c>
      <c r="D8" s="7">
        <v>0</v>
      </c>
      <c r="E8" s="46">
        <f t="shared" si="0"/>
        <v>10</v>
      </c>
      <c r="F8" s="7">
        <v>0</v>
      </c>
      <c r="G8" s="106">
        <f t="shared" si="1"/>
        <v>0</v>
      </c>
      <c r="H8" s="8">
        <f t="shared" si="2"/>
        <v>0</v>
      </c>
      <c r="I8" s="8">
        <f t="shared" si="3"/>
        <v>0</v>
      </c>
    </row>
    <row r="9" spans="1:10" x14ac:dyDescent="0.25">
      <c r="A9" s="59" t="s">
        <v>107</v>
      </c>
      <c r="B9" s="65" t="s">
        <v>108</v>
      </c>
      <c r="C9" s="66">
        <f>+C10</f>
        <v>10</v>
      </c>
      <c r="D9" s="66">
        <f>+D10</f>
        <v>0</v>
      </c>
      <c r="E9" s="4">
        <f t="shared" si="0"/>
        <v>10</v>
      </c>
      <c r="F9" s="66">
        <f>+F10</f>
        <v>0</v>
      </c>
      <c r="G9" s="107">
        <f t="shared" si="1"/>
        <v>0</v>
      </c>
      <c r="H9" s="5">
        <f t="shared" si="2"/>
        <v>0</v>
      </c>
      <c r="I9" s="5">
        <f t="shared" si="3"/>
        <v>0</v>
      </c>
    </row>
    <row r="10" spans="1:10" x14ac:dyDescent="0.25">
      <c r="A10" s="26" t="s">
        <v>109</v>
      </c>
      <c r="B10" s="60" t="s">
        <v>110</v>
      </c>
      <c r="C10" s="7">
        <v>10</v>
      </c>
      <c r="D10" s="7">
        <v>0</v>
      </c>
      <c r="E10" s="46">
        <f t="shared" si="0"/>
        <v>10</v>
      </c>
      <c r="F10" s="7">
        <v>0</v>
      </c>
      <c r="G10" s="106">
        <f t="shared" si="1"/>
        <v>0</v>
      </c>
      <c r="H10" s="8">
        <f t="shared" si="2"/>
        <v>0</v>
      </c>
      <c r="I10" s="8">
        <f t="shared" si="3"/>
        <v>0</v>
      </c>
    </row>
    <row r="11" spans="1:10" x14ac:dyDescent="0.25">
      <c r="A11" s="59" t="s">
        <v>115</v>
      </c>
      <c r="B11" s="65" t="s">
        <v>116</v>
      </c>
      <c r="C11" s="66">
        <f>+C12</f>
        <v>57285672</v>
      </c>
      <c r="D11" s="66">
        <f>+D12</f>
        <v>56213928</v>
      </c>
      <c r="E11" s="4">
        <f t="shared" si="0"/>
        <v>1071744</v>
      </c>
      <c r="F11" s="66">
        <f>+F12</f>
        <v>56213928</v>
      </c>
      <c r="G11" s="107">
        <f t="shared" si="1"/>
        <v>0</v>
      </c>
      <c r="H11" s="5">
        <f t="shared" si="2"/>
        <v>0.98129123806036522</v>
      </c>
      <c r="I11" s="5">
        <f t="shared" si="3"/>
        <v>0.98129123806036522</v>
      </c>
    </row>
    <row r="12" spans="1:10" x14ac:dyDescent="0.25">
      <c r="A12" s="76" t="s">
        <v>117</v>
      </c>
      <c r="B12" s="77" t="s">
        <v>118</v>
      </c>
      <c r="C12" s="78">
        <f>+C13+C14</f>
        <v>57285672</v>
      </c>
      <c r="D12" s="78">
        <f>+D13+D14</f>
        <v>56213928</v>
      </c>
      <c r="E12" s="47">
        <f t="shared" si="0"/>
        <v>1071744</v>
      </c>
      <c r="F12" s="78">
        <f>+F13+F14</f>
        <v>56213928</v>
      </c>
      <c r="G12" s="105">
        <f t="shared" si="1"/>
        <v>0</v>
      </c>
      <c r="H12" s="23">
        <f t="shared" si="2"/>
        <v>0.98129123806036522</v>
      </c>
      <c r="I12" s="23">
        <f t="shared" si="3"/>
        <v>0.98129123806036522</v>
      </c>
    </row>
    <row r="13" spans="1:10" x14ac:dyDescent="0.25">
      <c r="A13" s="26" t="s">
        <v>119</v>
      </c>
      <c r="B13" s="60" t="s">
        <v>120</v>
      </c>
      <c r="C13" s="7">
        <v>4186457</v>
      </c>
      <c r="D13" s="7">
        <v>4195058</v>
      </c>
      <c r="E13" s="46">
        <f t="shared" si="0"/>
        <v>-8601</v>
      </c>
      <c r="F13" s="7">
        <v>4195058</v>
      </c>
      <c r="G13" s="106">
        <f t="shared" si="1"/>
        <v>0</v>
      </c>
      <c r="H13" s="8">
        <f t="shared" si="2"/>
        <v>1.0020544818685586</v>
      </c>
      <c r="I13" s="8">
        <f t="shared" si="3"/>
        <v>1.0020544818685586</v>
      </c>
    </row>
    <row r="14" spans="1:10" x14ac:dyDescent="0.25">
      <c r="A14" s="26" t="s">
        <v>121</v>
      </c>
      <c r="B14" s="60" t="s">
        <v>122</v>
      </c>
      <c r="C14" s="7">
        <v>53099215</v>
      </c>
      <c r="D14" s="7">
        <v>52018870</v>
      </c>
      <c r="E14" s="46">
        <f t="shared" si="0"/>
        <v>1080345</v>
      </c>
      <c r="F14" s="7">
        <v>52018870</v>
      </c>
      <c r="G14" s="106">
        <f t="shared" si="1"/>
        <v>0</v>
      </c>
      <c r="H14" s="8">
        <f t="shared" si="2"/>
        <v>0.97965421899363292</v>
      </c>
      <c r="I14" s="8">
        <f t="shared" si="3"/>
        <v>0.97965421899363292</v>
      </c>
    </row>
    <row r="15" spans="1:10" x14ac:dyDescent="0.25">
      <c r="A15" s="69" t="s">
        <v>127</v>
      </c>
      <c r="B15" s="70" t="s">
        <v>128</v>
      </c>
      <c r="C15" s="66">
        <v>1795873</v>
      </c>
      <c r="D15" s="66">
        <v>0</v>
      </c>
      <c r="E15" s="11">
        <f t="shared" si="0"/>
        <v>1795873</v>
      </c>
      <c r="F15" s="66">
        <v>0</v>
      </c>
      <c r="G15" s="107">
        <f t="shared" si="1"/>
        <v>0</v>
      </c>
      <c r="H15" s="5">
        <f t="shared" si="2"/>
        <v>0</v>
      </c>
      <c r="I15" s="5">
        <f t="shared" si="3"/>
        <v>0</v>
      </c>
    </row>
    <row r="16" spans="1:10" x14ac:dyDescent="0.25">
      <c r="A16" s="91"/>
      <c r="B16" s="92" t="s">
        <v>28</v>
      </c>
      <c r="C16" s="93">
        <f t="shared" ref="C16:G16" si="4">+C6+C9+C11+C15</f>
        <v>59081565</v>
      </c>
      <c r="D16" s="93">
        <f t="shared" si="4"/>
        <v>56213928</v>
      </c>
      <c r="E16" s="93">
        <f t="shared" si="4"/>
        <v>2867637</v>
      </c>
      <c r="F16" s="93">
        <f t="shared" si="4"/>
        <v>56213928</v>
      </c>
      <c r="G16" s="109">
        <f t="shared" si="4"/>
        <v>0</v>
      </c>
      <c r="H16" s="94">
        <f t="shared" si="2"/>
        <v>0.95146308328156171</v>
      </c>
      <c r="I16" s="94">
        <f t="shared" si="3"/>
        <v>0.95146308328156171</v>
      </c>
    </row>
    <row r="17" spans="1:25" x14ac:dyDescent="0.25">
      <c r="A17" s="71"/>
      <c r="B17" s="72"/>
      <c r="C17" s="73"/>
      <c r="D17" s="73"/>
      <c r="E17" s="73"/>
      <c r="F17" s="73"/>
      <c r="G17" s="73"/>
      <c r="H17" s="75"/>
      <c r="I17" s="75"/>
    </row>
    <row r="18" spans="1:25" x14ac:dyDescent="0.25">
      <c r="A18" s="74" t="s">
        <v>130</v>
      </c>
      <c r="C18" s="19"/>
      <c r="D18" s="19"/>
      <c r="F18" s="19"/>
    </row>
    <row r="19" spans="1:25" ht="25.5" x14ac:dyDescent="0.25">
      <c r="A19" s="87" t="s">
        <v>0</v>
      </c>
      <c r="B19" s="88" t="s">
        <v>1</v>
      </c>
      <c r="C19" s="88" t="s">
        <v>2</v>
      </c>
      <c r="D19" s="88" t="s">
        <v>3</v>
      </c>
      <c r="E19" s="88" t="s">
        <v>4</v>
      </c>
      <c r="F19" s="88" t="s">
        <v>5</v>
      </c>
      <c r="G19" s="89" t="s">
        <v>6</v>
      </c>
      <c r="H19" s="90" t="s">
        <v>7</v>
      </c>
      <c r="I19" s="90" t="s">
        <v>136</v>
      </c>
      <c r="V19" s="19"/>
      <c r="W19" s="19"/>
      <c r="X19" s="19"/>
      <c r="Y19" s="19"/>
    </row>
    <row r="20" spans="1:25" x14ac:dyDescent="0.25">
      <c r="A20" s="2">
        <v>21</v>
      </c>
      <c r="B20" s="3" t="s">
        <v>9</v>
      </c>
      <c r="C20" s="31">
        <f>SUM(C21:C28)</f>
        <v>4203659</v>
      </c>
      <c r="D20" s="31">
        <f>SUM(D21:D28)</f>
        <v>3976480</v>
      </c>
      <c r="E20" s="31">
        <f>+C20-D20</f>
        <v>227179</v>
      </c>
      <c r="F20" s="31">
        <f>SUM(F21:F28)</f>
        <v>3810336</v>
      </c>
      <c r="G20" s="116">
        <f>+D20-F20</f>
        <v>166144</v>
      </c>
      <c r="H20" s="5">
        <f>+D20/C20</f>
        <v>0.94595684378775724</v>
      </c>
      <c r="I20" s="5">
        <f>+F20/C20</f>
        <v>0.90643318118810301</v>
      </c>
      <c r="J20" s="19"/>
      <c r="Q20" s="19"/>
      <c r="R20" s="19">
        <f t="shared" ref="R20:R26" si="5">C20-D20</f>
        <v>227179</v>
      </c>
      <c r="S20" s="19">
        <f t="shared" ref="S20:S26" si="6">E20-R20</f>
        <v>0</v>
      </c>
      <c r="T20" s="19">
        <f t="shared" ref="T20:T37" si="7">D20-F20</f>
        <v>166144</v>
      </c>
      <c r="U20" s="19">
        <f t="shared" ref="U20:U37" si="8">G20-T20</f>
        <v>0</v>
      </c>
      <c r="V20" s="19"/>
      <c r="W20" s="19"/>
      <c r="X20" s="19"/>
      <c r="Y20" s="19"/>
    </row>
    <row r="21" spans="1:25" outlineLevel="1" x14ac:dyDescent="0.25">
      <c r="A21" s="2"/>
      <c r="B21" s="6" t="s">
        <v>10</v>
      </c>
      <c r="C21" s="32">
        <v>2545887</v>
      </c>
      <c r="D21" s="32">
        <v>2451501.0759999994</v>
      </c>
      <c r="E21" s="32">
        <f t="shared" ref="E21:E43" si="9">+C21-D21</f>
        <v>94385.924000000581</v>
      </c>
      <c r="F21" s="32">
        <v>2315346.2119999998</v>
      </c>
      <c r="G21" s="117">
        <f t="shared" ref="G21:G43" si="10">+D21-F21</f>
        <v>136154.86399999959</v>
      </c>
      <c r="H21" s="8">
        <f>+D21/C21</f>
        <v>0.9629261141598191</v>
      </c>
      <c r="I21" s="8">
        <f>+F21/C21</f>
        <v>0.90944578922788</v>
      </c>
      <c r="L21">
        <v>1419002</v>
      </c>
      <c r="M21">
        <v>942081</v>
      </c>
      <c r="N21">
        <v>476921</v>
      </c>
      <c r="O21">
        <v>440626</v>
      </c>
      <c r="P21">
        <v>501455</v>
      </c>
      <c r="Q21" s="19"/>
      <c r="R21" s="19">
        <f t="shared" si="5"/>
        <v>94385.924000000581</v>
      </c>
      <c r="S21" s="19">
        <f t="shared" si="6"/>
        <v>0</v>
      </c>
      <c r="T21" s="19">
        <f t="shared" si="7"/>
        <v>136154.86399999959</v>
      </c>
      <c r="U21" s="19">
        <f t="shared" si="8"/>
        <v>0</v>
      </c>
      <c r="V21" s="19"/>
      <c r="W21" s="19"/>
      <c r="X21" s="19"/>
      <c r="Y21" s="19"/>
    </row>
    <row r="22" spans="1:25" hidden="1" outlineLevel="1" x14ac:dyDescent="0.25">
      <c r="A22" s="2"/>
      <c r="B22" s="6" t="s">
        <v>11</v>
      </c>
      <c r="C22" s="32"/>
      <c r="D22" s="32"/>
      <c r="E22" s="32">
        <f t="shared" si="9"/>
        <v>0</v>
      </c>
      <c r="F22" s="32"/>
      <c r="G22" s="117">
        <f t="shared" si="10"/>
        <v>0</v>
      </c>
      <c r="H22" s="8" t="s">
        <v>81</v>
      </c>
      <c r="I22" s="8" t="s">
        <v>81</v>
      </c>
      <c r="L22">
        <v>10912</v>
      </c>
      <c r="M22">
        <v>10912</v>
      </c>
      <c r="N22">
        <v>0</v>
      </c>
      <c r="O22">
        <v>3637</v>
      </c>
      <c r="P22">
        <v>7275</v>
      </c>
      <c r="Q22" s="19"/>
      <c r="R22" s="19">
        <f t="shared" si="5"/>
        <v>0</v>
      </c>
      <c r="S22" s="19">
        <f t="shared" si="6"/>
        <v>0</v>
      </c>
      <c r="T22" s="19">
        <f t="shared" si="7"/>
        <v>0</v>
      </c>
      <c r="U22" s="19">
        <f t="shared" si="8"/>
        <v>0</v>
      </c>
      <c r="V22" s="19"/>
      <c r="W22" s="19"/>
      <c r="X22" s="19"/>
      <c r="Y22" s="19"/>
    </row>
    <row r="23" spans="1:25" outlineLevel="1" x14ac:dyDescent="0.25">
      <c r="A23" s="2"/>
      <c r="B23" s="6" t="s">
        <v>12</v>
      </c>
      <c r="C23" s="32">
        <v>4334</v>
      </c>
      <c r="D23" s="32">
        <v>2000</v>
      </c>
      <c r="E23" s="32">
        <f t="shared" si="9"/>
        <v>2334</v>
      </c>
      <c r="F23" s="32">
        <v>74.78</v>
      </c>
      <c r="G23" s="117">
        <f t="shared" si="10"/>
        <v>1925.22</v>
      </c>
      <c r="H23" s="8">
        <f t="shared" ref="H23:H44" si="11">+D23/C23</f>
        <v>0.46146746654360865</v>
      </c>
      <c r="I23" s="8">
        <f t="shared" ref="I23:I44" si="12">+F23/C23</f>
        <v>1.7254268574065527E-2</v>
      </c>
      <c r="L23">
        <v>5936</v>
      </c>
      <c r="M23">
        <v>5936</v>
      </c>
      <c r="N23">
        <v>0</v>
      </c>
      <c r="O23">
        <v>371</v>
      </c>
      <c r="P23">
        <v>5565</v>
      </c>
      <c r="Q23" s="19"/>
      <c r="R23" s="19">
        <f t="shared" si="5"/>
        <v>2334</v>
      </c>
      <c r="S23" s="19">
        <f t="shared" si="6"/>
        <v>0</v>
      </c>
      <c r="T23" s="19">
        <f t="shared" si="7"/>
        <v>1925.22</v>
      </c>
      <c r="U23" s="19">
        <f t="shared" si="8"/>
        <v>0</v>
      </c>
      <c r="V23" s="19"/>
      <c r="W23" s="19"/>
      <c r="X23" s="19"/>
      <c r="Y23" s="19"/>
    </row>
    <row r="24" spans="1:25" outlineLevel="1" x14ac:dyDescent="0.25">
      <c r="A24" s="2"/>
      <c r="B24" s="6" t="s">
        <v>13</v>
      </c>
      <c r="C24" s="32">
        <v>30567</v>
      </c>
      <c r="D24" s="32">
        <v>19990.535</v>
      </c>
      <c r="E24" s="32">
        <f t="shared" si="9"/>
        <v>10576.465</v>
      </c>
      <c r="F24" s="32">
        <v>18694.521000000001</v>
      </c>
      <c r="G24" s="117">
        <f t="shared" si="10"/>
        <v>1296.0139999999992</v>
      </c>
      <c r="H24" s="8">
        <f t="shared" si="11"/>
        <v>0.65399074164949123</v>
      </c>
      <c r="I24" s="8">
        <f t="shared" si="12"/>
        <v>0.61159161841201293</v>
      </c>
      <c r="L24">
        <v>55044</v>
      </c>
      <c r="M24">
        <v>6510</v>
      </c>
      <c r="N24">
        <v>48534</v>
      </c>
      <c r="O24">
        <v>5150</v>
      </c>
      <c r="P24">
        <v>1360</v>
      </c>
      <c r="Q24" s="19"/>
      <c r="R24" s="19">
        <f t="shared" si="5"/>
        <v>10576.465</v>
      </c>
      <c r="S24" s="19">
        <f t="shared" si="6"/>
        <v>0</v>
      </c>
      <c r="T24" s="19">
        <f t="shared" si="7"/>
        <v>1296.0139999999992</v>
      </c>
      <c r="U24" s="19">
        <f t="shared" si="8"/>
        <v>0</v>
      </c>
      <c r="V24" s="19"/>
      <c r="W24" s="19"/>
      <c r="X24" s="19"/>
      <c r="Y24" s="19"/>
    </row>
    <row r="25" spans="1:25" outlineLevel="1" x14ac:dyDescent="0.25">
      <c r="A25" s="2"/>
      <c r="B25" s="6" t="s">
        <v>14</v>
      </c>
      <c r="C25" s="32">
        <v>12102</v>
      </c>
      <c r="D25" s="32">
        <v>7630.183</v>
      </c>
      <c r="E25" s="32">
        <f t="shared" si="9"/>
        <v>4471.817</v>
      </c>
      <c r="F25" s="32">
        <v>7584.8230000000003</v>
      </c>
      <c r="G25" s="117">
        <f t="shared" si="10"/>
        <v>45.359999999999673</v>
      </c>
      <c r="H25" s="8">
        <f t="shared" si="11"/>
        <v>0.63048942323582879</v>
      </c>
      <c r="I25" s="8">
        <f t="shared" si="12"/>
        <v>0.62674128243265581</v>
      </c>
      <c r="L25">
        <v>13082</v>
      </c>
      <c r="M25">
        <v>0</v>
      </c>
      <c r="N25">
        <v>13082</v>
      </c>
      <c r="O25">
        <v>0</v>
      </c>
      <c r="P25">
        <v>0</v>
      </c>
      <c r="Q25" s="19"/>
      <c r="R25" s="19">
        <f t="shared" si="5"/>
        <v>4471.817</v>
      </c>
      <c r="S25" s="19">
        <f t="shared" si="6"/>
        <v>0</v>
      </c>
      <c r="T25" s="19">
        <f t="shared" si="7"/>
        <v>45.359999999999673</v>
      </c>
      <c r="U25" s="19">
        <f t="shared" si="8"/>
        <v>0</v>
      </c>
      <c r="V25" s="19"/>
      <c r="W25" s="19"/>
      <c r="X25" s="19"/>
      <c r="Y25" s="19"/>
    </row>
    <row r="26" spans="1:25" outlineLevel="1" x14ac:dyDescent="0.25">
      <c r="A26" s="2"/>
      <c r="B26" s="6" t="s">
        <v>15</v>
      </c>
      <c r="C26" s="32">
        <v>1509269</v>
      </c>
      <c r="D26" s="32">
        <v>1399400.3760000004</v>
      </c>
      <c r="E26" s="32">
        <f t="shared" si="9"/>
        <v>109868.6239999996</v>
      </c>
      <c r="F26" s="32">
        <v>1392853.9460000002</v>
      </c>
      <c r="G26" s="117">
        <f t="shared" si="10"/>
        <v>6546.4300000001676</v>
      </c>
      <c r="H26" s="8">
        <f t="shared" si="11"/>
        <v>0.92720408091599338</v>
      </c>
      <c r="I26" s="8">
        <f t="shared" si="12"/>
        <v>0.92286659700822071</v>
      </c>
      <c r="L26">
        <v>810497</v>
      </c>
      <c r="M26">
        <v>163867</v>
      </c>
      <c r="N26">
        <v>646630</v>
      </c>
      <c r="O26">
        <v>59783</v>
      </c>
      <c r="P26">
        <v>104084</v>
      </c>
      <c r="Q26" s="19"/>
      <c r="R26" s="19">
        <f t="shared" si="5"/>
        <v>109868.6239999996</v>
      </c>
      <c r="S26" s="19">
        <f t="shared" si="6"/>
        <v>0</v>
      </c>
      <c r="T26" s="19">
        <f t="shared" si="7"/>
        <v>6546.4300000001676</v>
      </c>
      <c r="U26" s="19">
        <f t="shared" si="8"/>
        <v>0</v>
      </c>
      <c r="V26" s="19"/>
      <c r="W26" s="19"/>
      <c r="X26" s="19"/>
      <c r="Y26" s="19"/>
    </row>
    <row r="27" spans="1:25" outlineLevel="1" x14ac:dyDescent="0.25">
      <c r="A27" s="2"/>
      <c r="B27" s="6" t="s">
        <v>101</v>
      </c>
      <c r="C27" s="32">
        <v>10000</v>
      </c>
      <c r="D27" s="32">
        <v>4634.7690000000002</v>
      </c>
      <c r="E27" s="32">
        <f t="shared" si="9"/>
        <v>5365.2309999999998</v>
      </c>
      <c r="F27" s="32">
        <v>3872.123</v>
      </c>
      <c r="G27" s="117">
        <f t="shared" si="10"/>
        <v>762.64600000000019</v>
      </c>
      <c r="H27" s="8">
        <f t="shared" si="11"/>
        <v>0.46347690000000002</v>
      </c>
      <c r="I27" s="8">
        <f t="shared" si="12"/>
        <v>0.38721230000000001</v>
      </c>
      <c r="Q27" s="19"/>
      <c r="R27" s="19"/>
      <c r="S27" s="19"/>
      <c r="T27" s="19">
        <f t="shared" si="7"/>
        <v>762.64600000000019</v>
      </c>
      <c r="U27" s="19">
        <f t="shared" si="8"/>
        <v>0</v>
      </c>
      <c r="V27" s="19"/>
      <c r="W27" s="19"/>
      <c r="X27" s="19"/>
      <c r="Y27" s="19"/>
    </row>
    <row r="28" spans="1:25" outlineLevel="1" x14ac:dyDescent="0.25">
      <c r="A28" s="2"/>
      <c r="B28" s="6" t="s">
        <v>87</v>
      </c>
      <c r="C28" s="32">
        <v>91500</v>
      </c>
      <c r="D28" s="32">
        <v>91323.061000000002</v>
      </c>
      <c r="E28" s="32">
        <f t="shared" si="9"/>
        <v>176.93899999999849</v>
      </c>
      <c r="F28" s="32">
        <v>71909.595000000001</v>
      </c>
      <c r="G28" s="117">
        <f t="shared" si="10"/>
        <v>19413.466</v>
      </c>
      <c r="H28" s="8">
        <f t="shared" si="11"/>
        <v>0.99806624043715853</v>
      </c>
      <c r="I28" s="8">
        <f t="shared" si="12"/>
        <v>0.78589721311475413</v>
      </c>
      <c r="Q28" s="19"/>
      <c r="R28" s="19">
        <f t="shared" ref="R28:R37" si="13">C28-D28</f>
        <v>176.93899999999849</v>
      </c>
      <c r="S28" s="19">
        <f t="shared" ref="S28:S37" si="14">E28-R28</f>
        <v>0</v>
      </c>
      <c r="T28" s="19">
        <f t="shared" si="7"/>
        <v>19413.466</v>
      </c>
      <c r="U28" s="19">
        <f t="shared" si="8"/>
        <v>0</v>
      </c>
      <c r="V28" s="19"/>
      <c r="W28" s="19"/>
      <c r="X28" s="19"/>
      <c r="Y28" s="19"/>
    </row>
    <row r="29" spans="1:25" x14ac:dyDescent="0.25">
      <c r="A29" s="2">
        <v>22</v>
      </c>
      <c r="B29" s="3" t="s">
        <v>16</v>
      </c>
      <c r="C29" s="31">
        <v>90561.64</v>
      </c>
      <c r="D29" s="31">
        <v>83911.121000000014</v>
      </c>
      <c r="E29" s="31">
        <f t="shared" si="9"/>
        <v>6650.5189999999857</v>
      </c>
      <c r="F29" s="31">
        <v>83717.951000000001</v>
      </c>
      <c r="G29" s="116">
        <f t="shared" si="10"/>
        <v>193.17000000001281</v>
      </c>
      <c r="H29" s="5">
        <f t="shared" si="11"/>
        <v>0.9265636200934525</v>
      </c>
      <c r="I29" s="5">
        <f t="shared" si="12"/>
        <v>0.9244305977674433</v>
      </c>
      <c r="L29">
        <v>545413</v>
      </c>
      <c r="M29">
        <v>63821</v>
      </c>
      <c r="N29">
        <v>481592</v>
      </c>
      <c r="O29">
        <v>41803</v>
      </c>
      <c r="P29">
        <v>22018</v>
      </c>
      <c r="Q29" s="19"/>
      <c r="R29" s="19">
        <f t="shared" si="13"/>
        <v>6650.5189999999857</v>
      </c>
      <c r="S29" s="19">
        <f t="shared" si="14"/>
        <v>0</v>
      </c>
      <c r="T29" s="19">
        <f t="shared" si="7"/>
        <v>193.17000000001281</v>
      </c>
      <c r="U29" s="19">
        <f t="shared" si="8"/>
        <v>0</v>
      </c>
      <c r="V29" s="19"/>
      <c r="W29" s="19"/>
      <c r="X29" s="19"/>
      <c r="Y29" s="19"/>
    </row>
    <row r="30" spans="1:25" x14ac:dyDescent="0.25">
      <c r="A30" s="2" t="s">
        <v>138</v>
      </c>
      <c r="B30" s="3" t="s">
        <v>30</v>
      </c>
      <c r="C30" s="31">
        <v>10</v>
      </c>
      <c r="D30" s="31">
        <v>0</v>
      </c>
      <c r="E30" s="31">
        <f t="shared" si="9"/>
        <v>10</v>
      </c>
      <c r="F30" s="31">
        <v>0</v>
      </c>
      <c r="G30" s="116">
        <f t="shared" si="10"/>
        <v>0</v>
      </c>
      <c r="H30" s="5">
        <f t="shared" si="11"/>
        <v>0</v>
      </c>
      <c r="I30" s="5">
        <f t="shared" si="12"/>
        <v>0</v>
      </c>
      <c r="Q30" s="19"/>
      <c r="R30" s="19">
        <f t="shared" si="13"/>
        <v>10</v>
      </c>
      <c r="S30" s="19">
        <f t="shared" si="14"/>
        <v>0</v>
      </c>
      <c r="T30" s="19">
        <f t="shared" si="7"/>
        <v>0</v>
      </c>
      <c r="U30" s="19">
        <f t="shared" si="8"/>
        <v>0</v>
      </c>
      <c r="V30" s="19"/>
      <c r="W30" s="19"/>
      <c r="X30" s="19"/>
      <c r="Y30" s="19"/>
    </row>
    <row r="31" spans="1:25" x14ac:dyDescent="0.25">
      <c r="A31" s="2">
        <v>24</v>
      </c>
      <c r="B31" s="3" t="s">
        <v>31</v>
      </c>
      <c r="C31" s="31">
        <f>+C32+C38</f>
        <v>52991441</v>
      </c>
      <c r="D31" s="31">
        <f>+D32+D38</f>
        <v>52389356.234999999</v>
      </c>
      <c r="E31" s="31">
        <f t="shared" si="9"/>
        <v>602084.7650000006</v>
      </c>
      <c r="F31" s="31">
        <f>+F32+F38</f>
        <v>52373502.649999999</v>
      </c>
      <c r="G31" s="116">
        <f t="shared" si="10"/>
        <v>15853.585000000894</v>
      </c>
      <c r="H31" s="5">
        <f t="shared" si="11"/>
        <v>0.98863807525068059</v>
      </c>
      <c r="I31" s="5">
        <f t="shared" si="12"/>
        <v>0.98833890269185165</v>
      </c>
      <c r="L31">
        <v>33108052</v>
      </c>
      <c r="M31">
        <v>21741185</v>
      </c>
      <c r="N31">
        <v>11366867</v>
      </c>
      <c r="O31">
        <v>21257401</v>
      </c>
      <c r="P31">
        <v>483784</v>
      </c>
      <c r="Q31" s="19"/>
      <c r="R31" s="19">
        <f t="shared" si="13"/>
        <v>602084.7650000006</v>
      </c>
      <c r="S31" s="19">
        <f t="shared" si="14"/>
        <v>0</v>
      </c>
      <c r="T31" s="19">
        <f t="shared" si="7"/>
        <v>15853.585000000894</v>
      </c>
      <c r="U31" s="19">
        <f t="shared" si="8"/>
        <v>0</v>
      </c>
      <c r="V31" s="19"/>
      <c r="W31" s="19"/>
      <c r="X31" s="19"/>
      <c r="Y31" s="19"/>
    </row>
    <row r="32" spans="1:25" x14ac:dyDescent="0.25">
      <c r="A32" s="20" t="s">
        <v>50</v>
      </c>
      <c r="B32" s="33" t="s">
        <v>51</v>
      </c>
      <c r="C32" s="34">
        <f>SUM(C33:C37)</f>
        <v>52420070</v>
      </c>
      <c r="D32" s="34">
        <f>SUM(D33:D37)</f>
        <v>51819890.622999996</v>
      </c>
      <c r="E32" s="34">
        <f t="shared" si="9"/>
        <v>600179.37700000405</v>
      </c>
      <c r="F32" s="34">
        <f>SUM(F33:F37)</f>
        <v>51804037.037999995</v>
      </c>
      <c r="G32" s="118">
        <f t="shared" si="10"/>
        <v>15853.585000000894</v>
      </c>
      <c r="H32" s="23">
        <f t="shared" si="11"/>
        <v>0.98855058039792765</v>
      </c>
      <c r="I32" s="23">
        <f t="shared" si="12"/>
        <v>0.98824814690251261</v>
      </c>
      <c r="L32">
        <v>33108052</v>
      </c>
      <c r="M32">
        <v>21741185</v>
      </c>
      <c r="N32">
        <v>11366867</v>
      </c>
      <c r="O32">
        <v>21257401</v>
      </c>
      <c r="P32">
        <v>483784</v>
      </c>
      <c r="Q32" s="19"/>
      <c r="R32" s="19">
        <f t="shared" si="13"/>
        <v>600179.37700000405</v>
      </c>
      <c r="S32" s="19">
        <f t="shared" si="14"/>
        <v>0</v>
      </c>
      <c r="T32" s="19">
        <f t="shared" si="7"/>
        <v>15853.585000000894</v>
      </c>
      <c r="U32" s="19">
        <f t="shared" si="8"/>
        <v>0</v>
      </c>
      <c r="V32" s="19"/>
      <c r="W32" s="19"/>
      <c r="X32" s="19"/>
      <c r="Y32" s="19"/>
    </row>
    <row r="33" spans="1:25" x14ac:dyDescent="0.25">
      <c r="A33" s="14" t="s">
        <v>72</v>
      </c>
      <c r="B33" s="25" t="s">
        <v>73</v>
      </c>
      <c r="C33" s="32">
        <v>9348179</v>
      </c>
      <c r="D33" s="32">
        <v>9248537.3310000002</v>
      </c>
      <c r="E33" s="32">
        <f t="shared" si="9"/>
        <v>99641.668999999762</v>
      </c>
      <c r="F33" s="32">
        <v>9243467.4529999997</v>
      </c>
      <c r="G33" s="117">
        <f t="shared" si="10"/>
        <v>5069.8780000004917</v>
      </c>
      <c r="H33" s="8">
        <f t="shared" si="11"/>
        <v>0.98934106107724296</v>
      </c>
      <c r="I33" s="8">
        <f t="shared" si="12"/>
        <v>0.98879872251055523</v>
      </c>
      <c r="L33">
        <v>6815204</v>
      </c>
      <c r="M33">
        <v>3800395</v>
      </c>
      <c r="N33">
        <v>3014809</v>
      </c>
      <c r="O33">
        <v>3563736</v>
      </c>
      <c r="P33">
        <v>236659</v>
      </c>
      <c r="Q33" s="19"/>
      <c r="R33" s="19">
        <f t="shared" si="13"/>
        <v>99641.668999999762</v>
      </c>
      <c r="S33" s="19">
        <f t="shared" si="14"/>
        <v>0</v>
      </c>
      <c r="T33" s="19">
        <f t="shared" si="7"/>
        <v>5069.8780000004917</v>
      </c>
      <c r="U33" s="19">
        <f t="shared" si="8"/>
        <v>0</v>
      </c>
      <c r="V33" s="19"/>
      <c r="W33" s="19"/>
      <c r="X33" s="19"/>
      <c r="Y33" s="19"/>
    </row>
    <row r="34" spans="1:25" x14ac:dyDescent="0.25">
      <c r="A34" s="14" t="s">
        <v>74</v>
      </c>
      <c r="B34" s="25" t="s">
        <v>75</v>
      </c>
      <c r="C34" s="32">
        <v>14702975.999999998</v>
      </c>
      <c r="D34" s="32">
        <v>14668005.156999998</v>
      </c>
      <c r="E34" s="32">
        <f t="shared" si="9"/>
        <v>34970.843000000343</v>
      </c>
      <c r="F34" s="32">
        <v>14667886.556</v>
      </c>
      <c r="G34" s="117">
        <f t="shared" si="10"/>
        <v>118.60099999792874</v>
      </c>
      <c r="H34" s="8">
        <f t="shared" si="11"/>
        <v>0.99762151261078025</v>
      </c>
      <c r="I34" s="8">
        <f t="shared" si="12"/>
        <v>0.99761344614858938</v>
      </c>
      <c r="L34">
        <v>13266671</v>
      </c>
      <c r="M34">
        <v>10481445</v>
      </c>
      <c r="N34">
        <v>2785226</v>
      </c>
      <c r="O34">
        <v>10440764</v>
      </c>
      <c r="P34">
        <v>40681</v>
      </c>
      <c r="Q34" s="19"/>
      <c r="R34" s="19">
        <f t="shared" si="13"/>
        <v>34970.843000000343</v>
      </c>
      <c r="S34" s="19">
        <f t="shared" si="14"/>
        <v>0</v>
      </c>
      <c r="T34" s="19">
        <f t="shared" si="7"/>
        <v>118.60099999792874</v>
      </c>
      <c r="U34" s="19">
        <f t="shared" si="8"/>
        <v>0</v>
      </c>
      <c r="V34" s="19"/>
      <c r="W34" s="19"/>
      <c r="X34" s="19"/>
      <c r="Y34" s="19"/>
    </row>
    <row r="35" spans="1:25" x14ac:dyDescent="0.25">
      <c r="A35" s="14" t="s">
        <v>76</v>
      </c>
      <c r="B35" s="25" t="s">
        <v>147</v>
      </c>
      <c r="C35" s="32">
        <v>7105246</v>
      </c>
      <c r="D35" s="32">
        <v>7032770.4979999997</v>
      </c>
      <c r="E35" s="32">
        <f t="shared" si="9"/>
        <v>72475.502000000328</v>
      </c>
      <c r="F35" s="32">
        <v>7028570.4979999997</v>
      </c>
      <c r="G35" s="117">
        <f t="shared" si="10"/>
        <v>4200</v>
      </c>
      <c r="H35" s="8">
        <f t="shared" si="11"/>
        <v>0.98979971953117452</v>
      </c>
      <c r="I35" s="8">
        <f t="shared" si="12"/>
        <v>0.98920860699263613</v>
      </c>
      <c r="L35">
        <v>4870889</v>
      </c>
      <c r="M35">
        <v>2381080</v>
      </c>
      <c r="N35">
        <v>2489809</v>
      </c>
      <c r="O35">
        <v>2298740</v>
      </c>
      <c r="P35">
        <v>82340</v>
      </c>
      <c r="Q35" s="19"/>
      <c r="R35" s="19">
        <f t="shared" si="13"/>
        <v>72475.502000000328</v>
      </c>
      <c r="S35" s="19">
        <f t="shared" si="14"/>
        <v>0</v>
      </c>
      <c r="T35" s="19">
        <f t="shared" si="7"/>
        <v>4200</v>
      </c>
      <c r="U35" s="19">
        <f t="shared" si="8"/>
        <v>0</v>
      </c>
      <c r="V35" s="19"/>
      <c r="W35" s="19"/>
      <c r="X35" s="19"/>
      <c r="Y35" s="19"/>
    </row>
    <row r="36" spans="1:25" x14ac:dyDescent="0.25">
      <c r="A36" s="14" t="s">
        <v>77</v>
      </c>
      <c r="B36" s="25" t="s">
        <v>78</v>
      </c>
      <c r="C36" s="32">
        <v>14623569</v>
      </c>
      <c r="D36" s="32">
        <v>14305454.978999997</v>
      </c>
      <c r="E36" s="32">
        <f t="shared" si="9"/>
        <v>318114.02100000344</v>
      </c>
      <c r="F36" s="32">
        <v>14299352.622999996</v>
      </c>
      <c r="G36" s="117">
        <f t="shared" si="10"/>
        <v>6102.3560000006109</v>
      </c>
      <c r="H36" s="8">
        <f t="shared" si="11"/>
        <v>0.97824648545098647</v>
      </c>
      <c r="I36" s="8">
        <f t="shared" si="12"/>
        <v>0.97782918950907238</v>
      </c>
      <c r="L36">
        <v>8155288</v>
      </c>
      <c r="M36">
        <v>5078265</v>
      </c>
      <c r="N36">
        <v>3077023</v>
      </c>
      <c r="O36">
        <v>4954161</v>
      </c>
      <c r="P36">
        <v>124104</v>
      </c>
      <c r="Q36" s="19"/>
      <c r="R36" s="19">
        <f t="shared" si="13"/>
        <v>318114.02100000344</v>
      </c>
      <c r="S36" s="19">
        <f t="shared" si="14"/>
        <v>0</v>
      </c>
      <c r="T36" s="19">
        <f t="shared" si="7"/>
        <v>6102.3560000006109</v>
      </c>
      <c r="U36" s="19">
        <f t="shared" si="8"/>
        <v>0</v>
      </c>
      <c r="V36" s="19"/>
      <c r="W36" s="19"/>
      <c r="X36" s="19"/>
      <c r="Y36" s="19"/>
    </row>
    <row r="37" spans="1:25" x14ac:dyDescent="0.25">
      <c r="A37" s="14" t="s">
        <v>94</v>
      </c>
      <c r="B37" s="25" t="s">
        <v>146</v>
      </c>
      <c r="C37" s="32">
        <v>6640100</v>
      </c>
      <c r="D37" s="32">
        <v>6565122.6580000017</v>
      </c>
      <c r="E37" s="32">
        <f t="shared" si="9"/>
        <v>74977.341999998316</v>
      </c>
      <c r="F37" s="32">
        <v>6564759.9080000017</v>
      </c>
      <c r="G37" s="117">
        <f t="shared" si="10"/>
        <v>362.75</v>
      </c>
      <c r="H37" s="8">
        <f t="shared" si="11"/>
        <v>0.98870840168069785</v>
      </c>
      <c r="I37" s="8">
        <f t="shared" si="12"/>
        <v>0.98865377147934541</v>
      </c>
      <c r="Q37" s="19"/>
      <c r="R37" s="19">
        <f t="shared" si="13"/>
        <v>74977.341999998316</v>
      </c>
      <c r="S37" s="19">
        <f t="shared" si="14"/>
        <v>0</v>
      </c>
      <c r="T37" s="19">
        <f t="shared" si="7"/>
        <v>362.75</v>
      </c>
      <c r="U37" s="19">
        <f t="shared" si="8"/>
        <v>0</v>
      </c>
      <c r="V37" s="19"/>
      <c r="W37" s="19"/>
      <c r="X37" s="19"/>
      <c r="Y37" s="19"/>
    </row>
    <row r="38" spans="1:25" x14ac:dyDescent="0.25">
      <c r="A38" s="20" t="s">
        <v>89</v>
      </c>
      <c r="B38" s="33" t="s">
        <v>90</v>
      </c>
      <c r="C38" s="34">
        <f>+C39</f>
        <v>571371</v>
      </c>
      <c r="D38" s="34">
        <f>+D39</f>
        <v>569465.61199999996</v>
      </c>
      <c r="E38" s="34">
        <f t="shared" si="9"/>
        <v>1905.3880000000354</v>
      </c>
      <c r="F38" s="34">
        <f>+F39</f>
        <v>569465.61199999996</v>
      </c>
      <c r="G38" s="118">
        <f t="shared" si="10"/>
        <v>0</v>
      </c>
      <c r="H38" s="23">
        <f t="shared" si="11"/>
        <v>0.99666523502242843</v>
      </c>
      <c r="I38" s="23">
        <f t="shared" si="12"/>
        <v>0.99666523502242843</v>
      </c>
      <c r="Q38" s="19"/>
      <c r="R38" s="19"/>
      <c r="S38" s="19"/>
      <c r="T38" s="19"/>
      <c r="U38" s="19"/>
      <c r="V38" s="19"/>
      <c r="W38" s="19"/>
      <c r="X38" s="19"/>
      <c r="Y38" s="19"/>
    </row>
    <row r="39" spans="1:25" x14ac:dyDescent="0.25">
      <c r="A39" s="14" t="s">
        <v>92</v>
      </c>
      <c r="B39" s="25" t="s">
        <v>93</v>
      </c>
      <c r="C39" s="32">
        <v>571371</v>
      </c>
      <c r="D39" s="32">
        <v>569465.61199999996</v>
      </c>
      <c r="E39" s="32">
        <f t="shared" si="9"/>
        <v>1905.3880000000354</v>
      </c>
      <c r="F39" s="32">
        <v>569465.61199999996</v>
      </c>
      <c r="G39" s="117">
        <f t="shared" si="10"/>
        <v>0</v>
      </c>
      <c r="H39" s="8">
        <f t="shared" si="11"/>
        <v>0.99666523502242843</v>
      </c>
      <c r="I39" s="8">
        <f t="shared" si="12"/>
        <v>0.99666523502242843</v>
      </c>
      <c r="Q39" s="19"/>
      <c r="R39" s="19"/>
      <c r="S39" s="19"/>
      <c r="T39" s="19"/>
      <c r="U39" s="19"/>
      <c r="V39" s="19"/>
      <c r="W39" s="19"/>
      <c r="X39" s="19"/>
      <c r="Y39" s="19"/>
    </row>
    <row r="40" spans="1:25" x14ac:dyDescent="0.25">
      <c r="A40" s="2" t="s">
        <v>98</v>
      </c>
      <c r="B40" s="3" t="s">
        <v>60</v>
      </c>
      <c r="C40" s="31">
        <f>+C41</f>
        <v>20</v>
      </c>
      <c r="D40" s="31">
        <f>+D41</f>
        <v>0</v>
      </c>
      <c r="E40" s="31">
        <f>+C40-D40</f>
        <v>20</v>
      </c>
      <c r="F40" s="31">
        <f>+F41</f>
        <v>0</v>
      </c>
      <c r="G40" s="116">
        <f>+D40-F40</f>
        <v>0</v>
      </c>
      <c r="H40" s="5">
        <f t="shared" si="11"/>
        <v>0</v>
      </c>
      <c r="I40" s="5">
        <f t="shared" si="12"/>
        <v>0</v>
      </c>
      <c r="Q40" s="19"/>
      <c r="R40" s="19"/>
      <c r="S40" s="19"/>
      <c r="T40" s="19"/>
      <c r="U40" s="19"/>
      <c r="V40" s="19"/>
      <c r="W40" s="19"/>
      <c r="X40" s="19"/>
      <c r="Y40" s="19"/>
    </row>
    <row r="41" spans="1:25" x14ac:dyDescent="0.25">
      <c r="A41" s="14" t="s">
        <v>142</v>
      </c>
      <c r="B41" s="25" t="s">
        <v>144</v>
      </c>
      <c r="C41" s="32">
        <v>20</v>
      </c>
      <c r="D41" s="32">
        <v>0</v>
      </c>
      <c r="E41" s="32">
        <f>+C41-D41</f>
        <v>20</v>
      </c>
      <c r="F41" s="32">
        <v>0</v>
      </c>
      <c r="G41" s="117">
        <f>+D41-F41</f>
        <v>0</v>
      </c>
      <c r="H41" s="8">
        <f t="shared" si="11"/>
        <v>0</v>
      </c>
      <c r="I41" s="8">
        <f t="shared" si="12"/>
        <v>0</v>
      </c>
      <c r="Q41" s="19"/>
      <c r="R41" s="19"/>
      <c r="S41" s="19"/>
      <c r="T41" s="19"/>
      <c r="U41" s="19"/>
      <c r="V41" s="19"/>
      <c r="W41" s="19"/>
      <c r="X41" s="19"/>
      <c r="Y41" s="19"/>
    </row>
    <row r="42" spans="1:25" x14ac:dyDescent="0.25">
      <c r="A42" s="2">
        <v>34</v>
      </c>
      <c r="B42" s="3" t="s">
        <v>67</v>
      </c>
      <c r="C42" s="31">
        <f>+C43</f>
        <v>1795873</v>
      </c>
      <c r="D42" s="31">
        <f>+D43</f>
        <v>1795190</v>
      </c>
      <c r="E42" s="31">
        <f t="shared" si="9"/>
        <v>683</v>
      </c>
      <c r="F42" s="31">
        <f>+F43</f>
        <v>1795189.5729999999</v>
      </c>
      <c r="G42" s="116">
        <f t="shared" si="10"/>
        <v>0.42700000014156103</v>
      </c>
      <c r="H42" s="5">
        <f t="shared" si="11"/>
        <v>0.9996196835745067</v>
      </c>
      <c r="I42" s="5">
        <f t="shared" si="12"/>
        <v>0.99961944580713658</v>
      </c>
      <c r="L42">
        <v>140929</v>
      </c>
      <c r="M42">
        <v>140929</v>
      </c>
      <c r="N42">
        <v>0</v>
      </c>
      <c r="O42">
        <v>140929</v>
      </c>
      <c r="P42">
        <v>0</v>
      </c>
      <c r="Q42" s="19"/>
      <c r="R42" s="19">
        <f>C42-D42</f>
        <v>683</v>
      </c>
      <c r="S42" s="19">
        <f>E42-R42</f>
        <v>0</v>
      </c>
      <c r="T42" s="19">
        <f>D42-F42</f>
        <v>0.42700000014156103</v>
      </c>
      <c r="U42" s="19">
        <f>G42-T42</f>
        <v>0</v>
      </c>
      <c r="V42" s="19"/>
      <c r="W42" s="19"/>
      <c r="X42" s="19"/>
      <c r="Y42" s="19"/>
    </row>
    <row r="43" spans="1:25" x14ac:dyDescent="0.25">
      <c r="A43" s="14" t="s">
        <v>68</v>
      </c>
      <c r="B43" s="25" t="s">
        <v>69</v>
      </c>
      <c r="C43" s="32">
        <v>1795873</v>
      </c>
      <c r="D43" s="32">
        <v>1795190</v>
      </c>
      <c r="E43" s="32">
        <f t="shared" si="9"/>
        <v>683</v>
      </c>
      <c r="F43" s="32">
        <v>1795189.5729999999</v>
      </c>
      <c r="G43" s="117">
        <f t="shared" si="10"/>
        <v>0.42700000014156103</v>
      </c>
      <c r="H43" s="8">
        <f t="shared" si="11"/>
        <v>0.9996196835745067</v>
      </c>
      <c r="I43" s="8">
        <f t="shared" si="12"/>
        <v>0.99961944580713658</v>
      </c>
      <c r="L43">
        <v>140929</v>
      </c>
      <c r="M43">
        <v>140929</v>
      </c>
      <c r="N43">
        <v>0</v>
      </c>
      <c r="O43">
        <v>140929</v>
      </c>
      <c r="P43">
        <v>0</v>
      </c>
      <c r="Q43" s="19"/>
      <c r="R43" s="19">
        <f>C43-D43</f>
        <v>683</v>
      </c>
      <c r="S43" s="19">
        <f>E43-R43</f>
        <v>0</v>
      </c>
      <c r="T43" s="19">
        <f>D43-F43</f>
        <v>0.42700000014156103</v>
      </c>
      <c r="U43" s="19">
        <f>G43-T43</f>
        <v>0</v>
      </c>
      <c r="V43" s="19"/>
      <c r="W43" s="19"/>
      <c r="X43" s="19"/>
      <c r="Y43" s="19"/>
    </row>
    <row r="44" spans="1:25" x14ac:dyDescent="0.25">
      <c r="A44" s="99"/>
      <c r="B44" s="100" t="s">
        <v>79</v>
      </c>
      <c r="C44" s="101">
        <f>+C20+C29+C30+C31+C40+C42</f>
        <v>59081564.640000001</v>
      </c>
      <c r="D44" s="101">
        <f>+D20+D29+D30+D31+D40+D42</f>
        <v>58244937.355999999</v>
      </c>
      <c r="E44" s="101">
        <f>+E20+E29+E30+E31+E40+E42</f>
        <v>836627.28400000057</v>
      </c>
      <c r="F44" s="101">
        <f>+F20+F29+F30+F31+F40+F42</f>
        <v>58062746.173999995</v>
      </c>
      <c r="G44" s="101">
        <f t="shared" ref="G44" si="15">+G20+G29+G30+G31+G40+G42</f>
        <v>182191.18200000105</v>
      </c>
      <c r="H44" s="102">
        <f t="shared" si="11"/>
        <v>0.98583945281243313</v>
      </c>
      <c r="I44" s="102">
        <f t="shared" si="12"/>
        <v>0.98275572977445769</v>
      </c>
      <c r="Q44" s="19"/>
      <c r="R44" s="19">
        <f>C44-D44</f>
        <v>836627.28400000185</v>
      </c>
      <c r="S44" s="19">
        <f>E44-R44</f>
        <v>-1.280568540096283E-9</v>
      </c>
      <c r="T44" s="19">
        <f>D44-F44</f>
        <v>182191.18200000376</v>
      </c>
      <c r="U44" s="19">
        <f>G44-T44</f>
        <v>-2.7066562324762344E-9</v>
      </c>
      <c r="V44" s="19"/>
      <c r="W44" s="19"/>
      <c r="X44" s="19"/>
      <c r="Y44" s="19"/>
    </row>
    <row r="45" spans="1:25" x14ac:dyDescent="0.25">
      <c r="C45" s="19"/>
      <c r="D45" s="19"/>
      <c r="E45" s="19"/>
      <c r="F45" s="19"/>
      <c r="G45" s="19"/>
    </row>
    <row r="46" spans="1:25" ht="15" customHeight="1" x14ac:dyDescent="0.25">
      <c r="A46" s="58"/>
      <c r="B46" s="58"/>
      <c r="C46" s="58"/>
      <c r="D46" s="58"/>
      <c r="E46" s="58"/>
      <c r="F46" s="58"/>
      <c r="G46" s="58"/>
      <c r="H46" s="58"/>
      <c r="I46" s="58"/>
    </row>
    <row r="47" spans="1:25" ht="15" customHeight="1" x14ac:dyDescent="0.25">
      <c r="A47" s="58"/>
      <c r="B47" s="58"/>
      <c r="C47" s="58"/>
      <c r="D47" s="58"/>
      <c r="E47" s="58"/>
      <c r="F47" s="58"/>
      <c r="G47" s="58"/>
      <c r="H47" s="58"/>
      <c r="I47" s="58"/>
    </row>
    <row r="48" spans="1:25" ht="15" customHeight="1" x14ac:dyDescent="0.25">
      <c r="A48" s="58"/>
      <c r="B48" s="58"/>
      <c r="C48" s="58"/>
      <c r="D48" s="58"/>
      <c r="E48" s="58"/>
      <c r="F48" s="58"/>
      <c r="G48" s="58"/>
      <c r="H48" s="58"/>
      <c r="I48" s="58"/>
    </row>
    <row r="49" spans="1:9" ht="15" customHeight="1" x14ac:dyDescent="0.25">
      <c r="A49" s="58"/>
      <c r="B49" s="58"/>
      <c r="C49" s="58"/>
      <c r="D49" s="58"/>
      <c r="E49" s="58"/>
      <c r="F49" s="58"/>
      <c r="G49" s="58"/>
      <c r="H49" s="58"/>
      <c r="I49" s="58"/>
    </row>
    <row r="50" spans="1:9" ht="15" customHeight="1" x14ac:dyDescent="0.25">
      <c r="A50" s="58"/>
      <c r="B50" s="58"/>
      <c r="C50" s="58"/>
      <c r="D50" s="58"/>
      <c r="E50" s="58"/>
      <c r="F50" s="58"/>
      <c r="G50" s="58"/>
      <c r="H50" s="58"/>
      <c r="I50" s="58"/>
    </row>
    <row r="51" spans="1:9" ht="15" customHeight="1" x14ac:dyDescent="0.25">
      <c r="A51" s="58"/>
      <c r="B51" s="58"/>
      <c r="C51" s="58"/>
      <c r="D51" s="58"/>
      <c r="E51" s="58"/>
      <c r="F51" s="58"/>
      <c r="G51" s="58"/>
      <c r="H51" s="58"/>
      <c r="I51" s="58"/>
    </row>
    <row r="52" spans="1:9" ht="15" customHeight="1" x14ac:dyDescent="0.25">
      <c r="A52" s="58"/>
      <c r="B52" s="58"/>
      <c r="C52" s="58"/>
      <c r="D52" s="58"/>
      <c r="E52" s="58"/>
      <c r="F52" s="58"/>
      <c r="G52" s="58"/>
      <c r="H52" s="58"/>
      <c r="I52" s="58"/>
    </row>
    <row r="53" spans="1:9" ht="15" customHeight="1" x14ac:dyDescent="0.25">
      <c r="A53" s="58"/>
      <c r="B53" s="58"/>
      <c r="C53" s="58"/>
      <c r="D53" s="58"/>
      <c r="E53" s="58"/>
      <c r="F53" s="58"/>
      <c r="G53" s="58"/>
      <c r="H53" s="58"/>
      <c r="I53" s="58"/>
    </row>
    <row r="54" spans="1:9" ht="15" customHeight="1" x14ac:dyDescent="0.25">
      <c r="A54" s="58"/>
      <c r="B54" s="58"/>
      <c r="C54" s="58"/>
      <c r="D54" s="58"/>
      <c r="E54" s="58"/>
      <c r="F54" s="58"/>
      <c r="G54" s="58"/>
      <c r="H54" s="58"/>
      <c r="I54" s="58"/>
    </row>
    <row r="56" spans="1:9" x14ac:dyDescent="0.25">
      <c r="G56" t="s">
        <v>70</v>
      </c>
    </row>
  </sheetData>
  <mergeCells count="2">
    <mergeCell ref="A3:I3"/>
    <mergeCell ref="A2:I2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39"/>
  <sheetViews>
    <sheetView zoomScale="90" zoomScaleNormal="90" workbookViewId="0">
      <selection activeCell="A2" sqref="A2:I2"/>
    </sheetView>
  </sheetViews>
  <sheetFormatPr baseColWidth="10" defaultRowHeight="15" x14ac:dyDescent="0.25"/>
  <cols>
    <col min="1" max="1" width="11.42578125" style="18"/>
    <col min="2" max="2" width="55.7109375" customWidth="1"/>
    <col min="3" max="3" width="15.140625" customWidth="1"/>
    <col min="4" max="4" width="14.7109375" customWidth="1"/>
    <col min="5" max="5" width="16.42578125" customWidth="1"/>
    <col min="6" max="6" width="14.5703125" customWidth="1"/>
    <col min="7" max="7" width="15.7109375" customWidth="1"/>
    <col min="8" max="9" width="12.5703125" customWidth="1"/>
    <col min="10" max="10" width="10.28515625" customWidth="1"/>
    <col min="11" max="11" width="10.7109375" customWidth="1"/>
    <col min="12" max="19" width="11.42578125" customWidth="1"/>
    <col min="20" max="20" width="10.28515625" customWidth="1"/>
    <col min="21" max="21" width="11.28515625" customWidth="1"/>
    <col min="22" max="26" width="11.42578125" customWidth="1"/>
  </cols>
  <sheetData>
    <row r="2" spans="1:26" x14ac:dyDescent="0.25">
      <c r="A2" s="122" t="s">
        <v>148</v>
      </c>
      <c r="B2" s="122"/>
      <c r="C2" s="122"/>
      <c r="D2" s="122"/>
      <c r="E2" s="122"/>
      <c r="F2" s="122"/>
      <c r="G2" s="122"/>
      <c r="H2" s="122"/>
      <c r="I2" s="122"/>
      <c r="J2" s="86"/>
      <c r="K2" s="86"/>
    </row>
    <row r="3" spans="1:26" x14ac:dyDescent="0.25">
      <c r="A3" s="121" t="s">
        <v>182</v>
      </c>
      <c r="B3" s="121"/>
      <c r="C3" s="121"/>
      <c r="D3" s="121"/>
      <c r="E3" s="121"/>
      <c r="F3" s="121"/>
      <c r="G3" s="121"/>
      <c r="H3" s="121"/>
      <c r="I3" s="121"/>
      <c r="J3" s="85"/>
      <c r="K3" s="85"/>
    </row>
    <row r="4" spans="1:26" ht="23.25" customHeight="1" x14ac:dyDescent="0.25">
      <c r="A4" s="74" t="s">
        <v>181</v>
      </c>
    </row>
    <row r="5" spans="1:26" ht="25.5" x14ac:dyDescent="0.25">
      <c r="A5" s="87" t="s">
        <v>0</v>
      </c>
      <c r="B5" s="88" t="s">
        <v>1</v>
      </c>
      <c r="C5" s="88" t="s">
        <v>2</v>
      </c>
      <c r="D5" s="88" t="s">
        <v>3</v>
      </c>
      <c r="E5" s="88" t="s">
        <v>4</v>
      </c>
      <c r="F5" s="88" t="s">
        <v>5</v>
      </c>
      <c r="G5" s="89" t="s">
        <v>6</v>
      </c>
      <c r="H5" s="90" t="s">
        <v>7</v>
      </c>
      <c r="I5" s="90" t="s">
        <v>136</v>
      </c>
    </row>
    <row r="6" spans="1:26" x14ac:dyDescent="0.25">
      <c r="A6" s="59" t="s">
        <v>115</v>
      </c>
      <c r="B6" s="65" t="s">
        <v>116</v>
      </c>
      <c r="C6" s="66">
        <f>+C7</f>
        <v>22581025</v>
      </c>
      <c r="D6" s="66">
        <f>+D7</f>
        <v>22581025</v>
      </c>
      <c r="E6" s="4">
        <f>+C6-D6</f>
        <v>0</v>
      </c>
      <c r="F6" s="66">
        <f>+F7</f>
        <v>22581025</v>
      </c>
      <c r="G6" s="107">
        <f>+D6-F6</f>
        <v>0</v>
      </c>
      <c r="H6" s="5">
        <f>+D6/C6</f>
        <v>1</v>
      </c>
      <c r="I6" s="5">
        <f>+F6/C6</f>
        <v>1</v>
      </c>
    </row>
    <row r="7" spans="1:26" s="1" customFormat="1" x14ac:dyDescent="0.25">
      <c r="A7" s="76" t="s">
        <v>117</v>
      </c>
      <c r="B7" s="77" t="s">
        <v>118</v>
      </c>
      <c r="C7" s="78">
        <f>+C8</f>
        <v>22581025</v>
      </c>
      <c r="D7" s="78">
        <f>+D8</f>
        <v>22581025</v>
      </c>
      <c r="E7" s="47">
        <f>+C7-D7</f>
        <v>0</v>
      </c>
      <c r="F7" s="78">
        <f>+F8</f>
        <v>22581025</v>
      </c>
      <c r="G7" s="105">
        <f>+D7-F7</f>
        <v>0</v>
      </c>
      <c r="H7" s="23">
        <f>+D7/C7</f>
        <v>1</v>
      </c>
      <c r="I7" s="23">
        <f>+F7/C7</f>
        <v>1</v>
      </c>
    </row>
    <row r="8" spans="1:26" x14ac:dyDescent="0.25">
      <c r="A8" s="26" t="s">
        <v>121</v>
      </c>
      <c r="B8" s="60" t="s">
        <v>122</v>
      </c>
      <c r="C8" s="7">
        <v>22581025</v>
      </c>
      <c r="D8" s="7">
        <v>22581025</v>
      </c>
      <c r="E8" s="46">
        <f>+C8-D8</f>
        <v>0</v>
      </c>
      <c r="F8" s="7">
        <v>22581025</v>
      </c>
      <c r="G8" s="106">
        <f>+D8-F8</f>
        <v>0</v>
      </c>
      <c r="H8" s="8">
        <f>+D8/C8</f>
        <v>1</v>
      </c>
      <c r="I8" s="8">
        <f>+F8/C8</f>
        <v>1</v>
      </c>
    </row>
    <row r="9" spans="1:26" x14ac:dyDescent="0.25">
      <c r="A9" s="91"/>
      <c r="B9" s="92" t="s">
        <v>28</v>
      </c>
      <c r="C9" s="93">
        <f t="shared" ref="C9:G9" si="0">+C6</f>
        <v>22581025</v>
      </c>
      <c r="D9" s="93">
        <f t="shared" si="0"/>
        <v>22581025</v>
      </c>
      <c r="E9" s="93">
        <f t="shared" si="0"/>
        <v>0</v>
      </c>
      <c r="F9" s="93">
        <f t="shared" si="0"/>
        <v>22581025</v>
      </c>
      <c r="G9" s="109">
        <f t="shared" si="0"/>
        <v>0</v>
      </c>
      <c r="H9" s="94">
        <f>+D9/C9</f>
        <v>1</v>
      </c>
      <c r="I9" s="94">
        <f>+F9/C9</f>
        <v>1</v>
      </c>
    </row>
    <row r="10" spans="1:26" x14ac:dyDescent="0.25">
      <c r="A10" s="71"/>
      <c r="B10" s="72"/>
      <c r="C10" s="73"/>
      <c r="D10" s="73"/>
      <c r="E10" s="73"/>
      <c r="F10" s="73"/>
      <c r="G10" s="73"/>
      <c r="H10" s="75"/>
      <c r="I10" s="75"/>
    </row>
    <row r="11" spans="1:26" x14ac:dyDescent="0.25">
      <c r="A11" s="71" t="s">
        <v>130</v>
      </c>
      <c r="B11" s="67"/>
      <c r="C11" s="61"/>
      <c r="D11" s="61"/>
      <c r="E11" s="61"/>
      <c r="F11" s="61"/>
      <c r="G11" s="61"/>
      <c r="H11" s="68"/>
      <c r="I11" s="68"/>
    </row>
    <row r="12" spans="1:26" ht="25.5" x14ac:dyDescent="0.25">
      <c r="A12" s="91" t="s">
        <v>0</v>
      </c>
      <c r="B12" s="95" t="s">
        <v>1</v>
      </c>
      <c r="C12" s="95" t="s">
        <v>2</v>
      </c>
      <c r="D12" s="95" t="s">
        <v>3</v>
      </c>
      <c r="E12" s="95" t="s">
        <v>4</v>
      </c>
      <c r="F12" s="95" t="s">
        <v>5</v>
      </c>
      <c r="G12" s="110" t="s">
        <v>6</v>
      </c>
      <c r="H12" s="95" t="s">
        <v>7</v>
      </c>
      <c r="I12" s="95" t="s">
        <v>136</v>
      </c>
    </row>
    <row r="13" spans="1:26" x14ac:dyDescent="0.25">
      <c r="A13" s="2">
        <v>24</v>
      </c>
      <c r="B13" s="9" t="s">
        <v>31</v>
      </c>
      <c r="C13" s="4">
        <f>+C14</f>
        <v>22581025</v>
      </c>
      <c r="D13" s="4">
        <f>+D14</f>
        <v>22581025</v>
      </c>
      <c r="E13" s="4">
        <f t="shared" ref="E13:E29" si="1">+C13-D13</f>
        <v>0</v>
      </c>
      <c r="F13" s="4">
        <f>+F14</f>
        <v>22581025</v>
      </c>
      <c r="G13" s="104">
        <f t="shared" ref="G13:G29" si="2">+D13-F13</f>
        <v>0</v>
      </c>
      <c r="H13" s="5">
        <f t="shared" ref="H13:H30" si="3">+D13/C13</f>
        <v>1</v>
      </c>
      <c r="I13" s="5">
        <f t="shared" ref="I13:I30" si="4">+F13/C13</f>
        <v>1</v>
      </c>
      <c r="S13" s="19"/>
      <c r="T13" s="19"/>
      <c r="U13" s="19"/>
      <c r="V13" s="19"/>
      <c r="W13" s="19"/>
      <c r="X13" s="19"/>
      <c r="Y13" s="19"/>
      <c r="Z13" s="19"/>
    </row>
    <row r="14" spans="1:26" s="24" customFormat="1" x14ac:dyDescent="0.25">
      <c r="A14" s="20" t="s">
        <v>32</v>
      </c>
      <c r="B14" s="21" t="s">
        <v>33</v>
      </c>
      <c r="C14" s="22">
        <f>SUM(C15:C29)</f>
        <v>22581025</v>
      </c>
      <c r="D14" s="22">
        <f>SUM(D15:D29)</f>
        <v>22581025</v>
      </c>
      <c r="E14" s="47">
        <f t="shared" si="1"/>
        <v>0</v>
      </c>
      <c r="F14" s="22">
        <f>SUM(F15:F29)</f>
        <v>22581025</v>
      </c>
      <c r="G14" s="114">
        <f t="shared" si="2"/>
        <v>0</v>
      </c>
      <c r="H14" s="23">
        <f t="shared" si="3"/>
        <v>1</v>
      </c>
      <c r="I14" s="23">
        <f t="shared" si="4"/>
        <v>1</v>
      </c>
      <c r="L14" s="38"/>
      <c r="S14" s="19"/>
      <c r="T14" s="19"/>
      <c r="U14" s="19"/>
      <c r="V14" s="19"/>
      <c r="W14" s="19"/>
      <c r="X14" s="19"/>
      <c r="Y14" s="19"/>
      <c r="Z14" s="19"/>
    </row>
    <row r="15" spans="1:26" x14ac:dyDescent="0.25">
      <c r="A15" s="14" t="s">
        <v>34</v>
      </c>
      <c r="B15" s="16" t="s">
        <v>35</v>
      </c>
      <c r="C15" s="13">
        <v>1143907</v>
      </c>
      <c r="D15" s="13">
        <v>1143907</v>
      </c>
      <c r="E15" s="46">
        <f t="shared" si="1"/>
        <v>0</v>
      </c>
      <c r="F15" s="13">
        <v>1143907</v>
      </c>
      <c r="G15" s="112">
        <f t="shared" si="2"/>
        <v>0</v>
      </c>
      <c r="H15" s="8">
        <f t="shared" si="3"/>
        <v>1</v>
      </c>
      <c r="I15" s="8">
        <f t="shared" si="4"/>
        <v>1</v>
      </c>
      <c r="S15" s="19"/>
      <c r="T15" s="19"/>
      <c r="U15" s="19"/>
      <c r="V15" s="19"/>
      <c r="W15" s="19"/>
      <c r="X15" s="19"/>
      <c r="Y15" s="19"/>
      <c r="Z15" s="19"/>
    </row>
    <row r="16" spans="1:26" x14ac:dyDescent="0.25">
      <c r="A16" s="14" t="s">
        <v>99</v>
      </c>
      <c r="B16" s="16" t="s">
        <v>100</v>
      </c>
      <c r="C16" s="13">
        <v>4345494</v>
      </c>
      <c r="D16" s="13">
        <v>4345494</v>
      </c>
      <c r="E16" s="46">
        <f t="shared" si="1"/>
        <v>0</v>
      </c>
      <c r="F16" s="13">
        <v>4345494</v>
      </c>
      <c r="G16" s="112">
        <f t="shared" si="2"/>
        <v>0</v>
      </c>
      <c r="H16" s="8">
        <f t="shared" si="3"/>
        <v>1</v>
      </c>
      <c r="I16" s="8">
        <f t="shared" si="4"/>
        <v>1</v>
      </c>
      <c r="S16" s="19"/>
      <c r="T16" s="19"/>
      <c r="U16" s="19"/>
      <c r="V16" s="19"/>
      <c r="W16" s="19"/>
      <c r="X16" s="19"/>
      <c r="Y16" s="19"/>
      <c r="Z16" s="19"/>
    </row>
    <row r="17" spans="1:26" x14ac:dyDescent="0.25">
      <c r="A17" s="14" t="s">
        <v>36</v>
      </c>
      <c r="B17" s="16" t="s">
        <v>37</v>
      </c>
      <c r="C17" s="13">
        <v>3488921</v>
      </c>
      <c r="D17" s="13">
        <v>3488921</v>
      </c>
      <c r="E17" s="46">
        <f t="shared" si="1"/>
        <v>0</v>
      </c>
      <c r="F17" s="13">
        <v>3488921</v>
      </c>
      <c r="G17" s="112">
        <f t="shared" si="2"/>
        <v>0</v>
      </c>
      <c r="H17" s="8">
        <f t="shared" si="3"/>
        <v>1</v>
      </c>
      <c r="I17" s="8">
        <f t="shared" si="4"/>
        <v>1</v>
      </c>
      <c r="S17" s="19"/>
      <c r="T17" s="19"/>
      <c r="U17" s="19"/>
      <c r="V17" s="19"/>
      <c r="W17" s="19"/>
      <c r="X17" s="19"/>
      <c r="Y17" s="19"/>
      <c r="Z17" s="19"/>
    </row>
    <row r="18" spans="1:26" x14ac:dyDescent="0.25">
      <c r="A18" s="14" t="s">
        <v>39</v>
      </c>
      <c r="B18" s="16" t="s">
        <v>149</v>
      </c>
      <c r="C18" s="13">
        <v>2373143</v>
      </c>
      <c r="D18" s="13">
        <v>2373143</v>
      </c>
      <c r="E18" s="46">
        <f t="shared" si="1"/>
        <v>0</v>
      </c>
      <c r="F18" s="13">
        <v>2373143</v>
      </c>
      <c r="G18" s="112">
        <f t="shared" si="2"/>
        <v>0</v>
      </c>
      <c r="H18" s="8">
        <f t="shared" si="3"/>
        <v>1</v>
      </c>
      <c r="I18" s="8">
        <f t="shared" si="4"/>
        <v>1</v>
      </c>
      <c r="S18" s="19"/>
      <c r="T18" s="19"/>
      <c r="U18" s="19"/>
      <c r="V18" s="19"/>
      <c r="W18" s="19"/>
      <c r="X18" s="19"/>
      <c r="Y18" s="19"/>
      <c r="Z18" s="19"/>
    </row>
    <row r="19" spans="1:26" x14ac:dyDescent="0.25">
      <c r="A19" s="14" t="s">
        <v>40</v>
      </c>
      <c r="B19" s="16" t="s">
        <v>41</v>
      </c>
      <c r="C19" s="13">
        <v>3769570</v>
      </c>
      <c r="D19" s="13">
        <v>3769570</v>
      </c>
      <c r="E19" s="46">
        <f t="shared" si="1"/>
        <v>0</v>
      </c>
      <c r="F19" s="13">
        <v>3769570</v>
      </c>
      <c r="G19" s="112">
        <f t="shared" si="2"/>
        <v>0</v>
      </c>
      <c r="H19" s="8">
        <f t="shared" si="3"/>
        <v>1</v>
      </c>
      <c r="I19" s="8">
        <f t="shared" si="4"/>
        <v>1</v>
      </c>
      <c r="J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5">
      <c r="A20" s="14" t="s">
        <v>42</v>
      </c>
      <c r="B20" s="16" t="s">
        <v>43</v>
      </c>
      <c r="C20" s="13">
        <v>1406268</v>
      </c>
      <c r="D20" s="13">
        <v>1406268</v>
      </c>
      <c r="E20" s="46">
        <f t="shared" si="1"/>
        <v>0</v>
      </c>
      <c r="F20" s="13">
        <v>1406268</v>
      </c>
      <c r="G20" s="112">
        <f t="shared" si="2"/>
        <v>0</v>
      </c>
      <c r="H20" s="8">
        <f t="shared" si="3"/>
        <v>1</v>
      </c>
      <c r="I20" s="8">
        <f t="shared" si="4"/>
        <v>1</v>
      </c>
      <c r="S20" s="19"/>
      <c r="T20" s="19"/>
      <c r="U20" s="19"/>
      <c r="V20" s="19"/>
      <c r="W20" s="19"/>
      <c r="X20" s="19"/>
      <c r="Y20" s="19"/>
      <c r="Z20" s="19"/>
    </row>
    <row r="21" spans="1:26" x14ac:dyDescent="0.25">
      <c r="A21" s="25" t="s">
        <v>44</v>
      </c>
      <c r="B21" s="25" t="s">
        <v>45</v>
      </c>
      <c r="C21" s="13">
        <v>1869654</v>
      </c>
      <c r="D21" s="13">
        <v>1869654</v>
      </c>
      <c r="E21" s="46">
        <f t="shared" si="1"/>
        <v>0</v>
      </c>
      <c r="F21" s="13">
        <v>1869654</v>
      </c>
      <c r="G21" s="112">
        <f t="shared" si="2"/>
        <v>0</v>
      </c>
      <c r="H21" s="8">
        <f t="shared" si="3"/>
        <v>1</v>
      </c>
      <c r="I21" s="8">
        <f t="shared" si="4"/>
        <v>1</v>
      </c>
      <c r="S21" s="19"/>
      <c r="T21" s="19"/>
      <c r="U21" s="19"/>
      <c r="V21" s="19"/>
      <c r="W21" s="19"/>
      <c r="X21" s="19"/>
      <c r="Y21" s="19"/>
      <c r="Z21" s="19"/>
    </row>
    <row r="22" spans="1:26" x14ac:dyDescent="0.25">
      <c r="A22" s="14" t="s">
        <v>150</v>
      </c>
      <c r="B22" s="16" t="s">
        <v>151</v>
      </c>
      <c r="C22" s="13">
        <v>442826</v>
      </c>
      <c r="D22" s="13">
        <v>442826</v>
      </c>
      <c r="E22" s="46">
        <f t="shared" si="1"/>
        <v>0</v>
      </c>
      <c r="F22" s="13">
        <v>442826</v>
      </c>
      <c r="G22" s="112">
        <f t="shared" si="2"/>
        <v>0</v>
      </c>
      <c r="H22" s="8">
        <f t="shared" si="3"/>
        <v>1</v>
      </c>
      <c r="I22" s="8">
        <f t="shared" si="4"/>
        <v>1</v>
      </c>
      <c r="K22" s="19"/>
      <c r="S22" s="19"/>
      <c r="T22" s="19"/>
      <c r="U22" s="19"/>
      <c r="V22" s="19"/>
      <c r="W22" s="19"/>
      <c r="X22" s="19"/>
      <c r="Y22" s="19"/>
      <c r="Z22" s="19"/>
    </row>
    <row r="23" spans="1:26" ht="14.25" customHeight="1" x14ac:dyDescent="0.25">
      <c r="A23" s="14" t="s">
        <v>152</v>
      </c>
      <c r="B23" s="16" t="s">
        <v>153</v>
      </c>
      <c r="C23" s="13">
        <v>1206024</v>
      </c>
      <c r="D23" s="13">
        <v>1206024</v>
      </c>
      <c r="E23" s="46">
        <f t="shared" si="1"/>
        <v>0</v>
      </c>
      <c r="F23" s="13">
        <v>1206024</v>
      </c>
      <c r="G23" s="112">
        <f t="shared" si="2"/>
        <v>0</v>
      </c>
      <c r="H23" s="49">
        <f t="shared" si="3"/>
        <v>1</v>
      </c>
      <c r="I23" s="49">
        <f t="shared" si="4"/>
        <v>1</v>
      </c>
      <c r="S23" s="19"/>
      <c r="T23" s="19"/>
      <c r="U23" s="19"/>
      <c r="V23" s="19"/>
      <c r="W23" s="19"/>
      <c r="X23" s="19"/>
      <c r="Y23" s="19"/>
      <c r="Z23" s="19"/>
    </row>
    <row r="24" spans="1:26" x14ac:dyDescent="0.25">
      <c r="A24" s="14" t="s">
        <v>154</v>
      </c>
      <c r="B24" s="16" t="s">
        <v>155</v>
      </c>
      <c r="C24" s="13">
        <v>783991</v>
      </c>
      <c r="D24" s="13">
        <v>783991</v>
      </c>
      <c r="E24" s="46">
        <f t="shared" si="1"/>
        <v>0</v>
      </c>
      <c r="F24" s="13">
        <v>783991</v>
      </c>
      <c r="G24" s="112">
        <f t="shared" si="2"/>
        <v>0</v>
      </c>
      <c r="H24" s="8">
        <f t="shared" si="3"/>
        <v>1</v>
      </c>
      <c r="I24" s="8">
        <f t="shared" si="4"/>
        <v>1</v>
      </c>
      <c r="S24" s="19"/>
      <c r="T24" s="19"/>
      <c r="U24" s="19"/>
      <c r="V24" s="19"/>
      <c r="W24" s="19"/>
      <c r="X24" s="19"/>
      <c r="Y24" s="19"/>
      <c r="Z24" s="19"/>
    </row>
    <row r="25" spans="1:26" x14ac:dyDescent="0.25">
      <c r="A25" s="14" t="s">
        <v>156</v>
      </c>
      <c r="B25" s="16" t="s">
        <v>157</v>
      </c>
      <c r="C25" s="13">
        <v>26154</v>
      </c>
      <c r="D25" s="13">
        <v>26154</v>
      </c>
      <c r="E25" s="46">
        <f t="shared" si="1"/>
        <v>0</v>
      </c>
      <c r="F25" s="13">
        <v>26154</v>
      </c>
      <c r="G25" s="112">
        <f t="shared" si="2"/>
        <v>0</v>
      </c>
      <c r="H25" s="8">
        <f t="shared" si="3"/>
        <v>1</v>
      </c>
      <c r="I25" s="8">
        <f t="shared" si="4"/>
        <v>1</v>
      </c>
      <c r="S25" s="19"/>
      <c r="T25" s="19"/>
      <c r="U25" s="19"/>
      <c r="V25" s="19"/>
      <c r="W25" s="19"/>
      <c r="X25" s="19"/>
      <c r="Y25" s="19"/>
      <c r="Z25" s="19"/>
    </row>
    <row r="26" spans="1:26" x14ac:dyDescent="0.25">
      <c r="A26" s="14" t="s">
        <v>158</v>
      </c>
      <c r="B26" s="16" t="s">
        <v>159</v>
      </c>
      <c r="C26" s="13">
        <v>26717</v>
      </c>
      <c r="D26" s="13">
        <v>26717</v>
      </c>
      <c r="E26" s="46">
        <f t="shared" si="1"/>
        <v>0</v>
      </c>
      <c r="F26" s="13">
        <v>26717</v>
      </c>
      <c r="G26" s="112">
        <f t="shared" si="2"/>
        <v>0</v>
      </c>
      <c r="H26" s="8">
        <f t="shared" si="3"/>
        <v>1</v>
      </c>
      <c r="I26" s="8">
        <f t="shared" si="4"/>
        <v>1</v>
      </c>
      <c r="S26" s="19"/>
      <c r="T26" s="19"/>
      <c r="U26" s="19"/>
      <c r="V26" s="19"/>
      <c r="W26" s="19"/>
      <c r="X26" s="19"/>
      <c r="Y26" s="19"/>
      <c r="Z26" s="19"/>
    </row>
    <row r="27" spans="1:26" x14ac:dyDescent="0.25">
      <c r="A27" s="14" t="s">
        <v>160</v>
      </c>
      <c r="B27" s="16" t="s">
        <v>161</v>
      </c>
      <c r="C27" s="13">
        <v>514756</v>
      </c>
      <c r="D27" s="13">
        <v>514756</v>
      </c>
      <c r="E27" s="46">
        <f t="shared" si="1"/>
        <v>0</v>
      </c>
      <c r="F27" s="13">
        <v>514756</v>
      </c>
      <c r="G27" s="112">
        <f t="shared" si="2"/>
        <v>0</v>
      </c>
      <c r="H27" s="8">
        <f t="shared" si="3"/>
        <v>1</v>
      </c>
      <c r="I27" s="8">
        <f t="shared" si="4"/>
        <v>1</v>
      </c>
      <c r="S27" s="19"/>
      <c r="T27" s="19"/>
      <c r="U27" s="19"/>
      <c r="V27" s="19"/>
      <c r="W27" s="19"/>
      <c r="X27" s="19"/>
      <c r="Y27" s="19"/>
      <c r="Z27" s="19"/>
    </row>
    <row r="28" spans="1:26" x14ac:dyDescent="0.25">
      <c r="A28" s="14" t="s">
        <v>162</v>
      </c>
      <c r="B28" s="16" t="s">
        <v>163</v>
      </c>
      <c r="C28" s="13">
        <v>403398</v>
      </c>
      <c r="D28" s="13">
        <v>403398</v>
      </c>
      <c r="E28" s="46">
        <f t="shared" si="1"/>
        <v>0</v>
      </c>
      <c r="F28" s="13">
        <v>403398</v>
      </c>
      <c r="G28" s="112">
        <f t="shared" si="2"/>
        <v>0</v>
      </c>
      <c r="H28" s="8">
        <f t="shared" si="3"/>
        <v>1</v>
      </c>
      <c r="I28" s="8">
        <f t="shared" si="4"/>
        <v>1</v>
      </c>
      <c r="S28" s="19"/>
      <c r="T28" s="19"/>
      <c r="U28" s="19"/>
      <c r="V28" s="19"/>
      <c r="W28" s="19"/>
      <c r="X28" s="19"/>
      <c r="Y28" s="19"/>
      <c r="Z28" s="19"/>
    </row>
    <row r="29" spans="1:26" x14ac:dyDescent="0.25">
      <c r="A29" s="25" t="s">
        <v>164</v>
      </c>
      <c r="B29" s="16" t="s">
        <v>165</v>
      </c>
      <c r="C29" s="13">
        <v>780202</v>
      </c>
      <c r="D29" s="13">
        <v>780202</v>
      </c>
      <c r="E29" s="46">
        <f t="shared" si="1"/>
        <v>0</v>
      </c>
      <c r="F29" s="13">
        <v>780202</v>
      </c>
      <c r="G29" s="112">
        <f t="shared" si="2"/>
        <v>0</v>
      </c>
      <c r="H29" s="8">
        <f t="shared" si="3"/>
        <v>1</v>
      </c>
      <c r="I29" s="8">
        <f t="shared" si="4"/>
        <v>1</v>
      </c>
      <c r="S29" s="19"/>
      <c r="T29" s="19"/>
      <c r="U29" s="19"/>
      <c r="V29" s="19"/>
      <c r="W29" s="19"/>
      <c r="X29" s="19"/>
      <c r="Y29" s="19"/>
      <c r="Z29" s="19"/>
    </row>
    <row r="30" spans="1:26" x14ac:dyDescent="0.25">
      <c r="A30" s="96"/>
      <c r="B30" s="97" t="s">
        <v>28</v>
      </c>
      <c r="C30" s="98">
        <f>+C13</f>
        <v>22581025</v>
      </c>
      <c r="D30" s="98">
        <f>+D13</f>
        <v>22581025</v>
      </c>
      <c r="E30" s="98">
        <f>+E13</f>
        <v>0</v>
      </c>
      <c r="F30" s="98">
        <f>+F13</f>
        <v>22581025</v>
      </c>
      <c r="G30" s="98">
        <f t="shared" ref="G30" si="5">+G13</f>
        <v>0</v>
      </c>
      <c r="H30" s="94">
        <f t="shared" si="3"/>
        <v>1</v>
      </c>
      <c r="I30" s="94">
        <f t="shared" si="4"/>
        <v>1</v>
      </c>
      <c r="S30" s="19"/>
      <c r="T30" s="19"/>
      <c r="U30" s="19"/>
      <c r="V30" s="19"/>
      <c r="W30" s="19"/>
      <c r="X30" s="19"/>
      <c r="Y30" s="19"/>
      <c r="Z30" s="19"/>
    </row>
    <row r="31" spans="1:26" x14ac:dyDescent="0.25">
      <c r="A31" s="123"/>
      <c r="B31" s="123"/>
      <c r="C31" s="19"/>
      <c r="H31" t="s">
        <v>70</v>
      </c>
    </row>
    <row r="32" spans="1:26" x14ac:dyDescent="0.25">
      <c r="B32" t="s">
        <v>70</v>
      </c>
      <c r="C32" s="19"/>
      <c r="D32" s="19"/>
      <c r="E32" s="19"/>
      <c r="F32" s="19"/>
      <c r="G32" s="19"/>
    </row>
    <row r="34" spans="3:7" x14ac:dyDescent="0.25">
      <c r="C34" s="19"/>
      <c r="D34" s="19"/>
      <c r="E34" s="19"/>
      <c r="F34" s="19"/>
      <c r="G34" s="19"/>
    </row>
    <row r="35" spans="3:7" x14ac:dyDescent="0.25">
      <c r="C35" s="19"/>
    </row>
    <row r="36" spans="3:7" x14ac:dyDescent="0.25">
      <c r="C36" s="19"/>
    </row>
    <row r="37" spans="3:7" x14ac:dyDescent="0.25">
      <c r="C37" s="19"/>
    </row>
    <row r="38" spans="3:7" x14ac:dyDescent="0.25">
      <c r="C38" s="19"/>
    </row>
    <row r="39" spans="3:7" x14ac:dyDescent="0.25">
      <c r="C39" s="19"/>
    </row>
  </sheetData>
  <mergeCells count="3">
    <mergeCell ref="A2:I2"/>
    <mergeCell ref="A3:I3"/>
    <mergeCell ref="A31:B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Z40"/>
  <sheetViews>
    <sheetView zoomScale="90" zoomScaleNormal="90" workbookViewId="0">
      <selection activeCell="A2" sqref="A2:I2"/>
    </sheetView>
  </sheetViews>
  <sheetFormatPr baseColWidth="10" defaultRowHeight="15" outlineLevelRow="1" x14ac:dyDescent="0.25"/>
  <cols>
    <col min="1" max="1" width="11.42578125" style="18"/>
    <col min="2" max="2" width="55.7109375" customWidth="1"/>
    <col min="3" max="3" width="15.140625" customWidth="1"/>
    <col min="4" max="4" width="14.7109375" customWidth="1"/>
    <col min="5" max="5" width="16.42578125" customWidth="1"/>
    <col min="6" max="6" width="14.5703125" customWidth="1"/>
    <col min="7" max="7" width="15.7109375" customWidth="1"/>
    <col min="8" max="9" width="12.5703125" customWidth="1"/>
    <col min="10" max="10" width="10.28515625" customWidth="1"/>
    <col min="11" max="11" width="10.7109375" customWidth="1"/>
    <col min="12" max="19" width="11.42578125" customWidth="1"/>
    <col min="20" max="20" width="10.28515625" customWidth="1"/>
    <col min="21" max="21" width="11.28515625" customWidth="1"/>
    <col min="22" max="26" width="11.42578125" customWidth="1"/>
  </cols>
  <sheetData>
    <row r="2" spans="1:26" x14ac:dyDescent="0.25">
      <c r="A2" s="122" t="s">
        <v>166</v>
      </c>
      <c r="B2" s="122"/>
      <c r="C2" s="122"/>
      <c r="D2" s="122"/>
      <c r="E2" s="122"/>
      <c r="F2" s="122"/>
      <c r="G2" s="122"/>
      <c r="H2" s="122"/>
      <c r="I2" s="122"/>
      <c r="J2" s="86"/>
      <c r="K2" s="86"/>
    </row>
    <row r="3" spans="1:26" x14ac:dyDescent="0.25">
      <c r="A3" s="121" t="s">
        <v>182</v>
      </c>
      <c r="B3" s="121"/>
      <c r="C3" s="121"/>
      <c r="D3" s="121"/>
      <c r="E3" s="121"/>
      <c r="F3" s="121"/>
      <c r="G3" s="121"/>
      <c r="H3" s="121"/>
      <c r="I3" s="121"/>
      <c r="J3" s="85"/>
      <c r="K3" s="85"/>
    </row>
    <row r="4" spans="1:26" ht="23.25" customHeight="1" x14ac:dyDescent="0.25">
      <c r="A4" s="74" t="s">
        <v>129</v>
      </c>
    </row>
    <row r="5" spans="1:26" ht="25.5" x14ac:dyDescent="0.25">
      <c r="A5" s="87" t="s">
        <v>0</v>
      </c>
      <c r="B5" s="88" t="s">
        <v>1</v>
      </c>
      <c r="C5" s="88" t="s">
        <v>2</v>
      </c>
      <c r="D5" s="88" t="s">
        <v>3</v>
      </c>
      <c r="E5" s="88" t="s">
        <v>4</v>
      </c>
      <c r="F5" s="88" t="s">
        <v>5</v>
      </c>
      <c r="G5" s="89" t="s">
        <v>6</v>
      </c>
      <c r="H5" s="90" t="s">
        <v>7</v>
      </c>
      <c r="I5" s="90" t="s">
        <v>136</v>
      </c>
    </row>
    <row r="6" spans="1:26" x14ac:dyDescent="0.25">
      <c r="A6" s="59" t="s">
        <v>115</v>
      </c>
      <c r="B6" s="65" t="s">
        <v>116</v>
      </c>
      <c r="C6" s="66">
        <f>+C7</f>
        <v>28149667</v>
      </c>
      <c r="D6" s="66">
        <f>+D7</f>
        <v>19053958</v>
      </c>
      <c r="E6" s="4">
        <f>+C6-D6</f>
        <v>9095709</v>
      </c>
      <c r="F6" s="66">
        <f>+F7</f>
        <v>19053958</v>
      </c>
      <c r="G6" s="107">
        <f>+D6-F6</f>
        <v>0</v>
      </c>
      <c r="H6" s="5">
        <f>+D6/C6</f>
        <v>0.67688040501509306</v>
      </c>
      <c r="I6" s="5">
        <f>+F6/C6</f>
        <v>0.67688040501509306</v>
      </c>
    </row>
    <row r="7" spans="1:26" s="1" customFormat="1" x14ac:dyDescent="0.25">
      <c r="A7" s="76" t="s">
        <v>117</v>
      </c>
      <c r="B7" s="77" t="s">
        <v>118</v>
      </c>
      <c r="C7" s="78">
        <f>+C8+C9</f>
        <v>28149667</v>
      </c>
      <c r="D7" s="78">
        <f>+D8+D9</f>
        <v>19053958</v>
      </c>
      <c r="E7" s="47">
        <f>+C7-D7</f>
        <v>9095709</v>
      </c>
      <c r="F7" s="78">
        <f>+F8+F9</f>
        <v>19053958</v>
      </c>
      <c r="G7" s="105">
        <f>+D7-F7</f>
        <v>0</v>
      </c>
      <c r="H7" s="23">
        <f>+D7/C7</f>
        <v>0.67688040501509306</v>
      </c>
      <c r="I7" s="23">
        <f>+F7/C7</f>
        <v>0.67688040501509306</v>
      </c>
    </row>
    <row r="8" spans="1:26" x14ac:dyDescent="0.25">
      <c r="A8" s="26" t="s">
        <v>119</v>
      </c>
      <c r="B8" s="60" t="s">
        <v>120</v>
      </c>
      <c r="C8" s="7">
        <v>1129956</v>
      </c>
      <c r="D8" s="7">
        <v>1095063</v>
      </c>
      <c r="E8" s="46">
        <f>+C8-D8</f>
        <v>34893</v>
      </c>
      <c r="F8" s="7">
        <v>1095063</v>
      </c>
      <c r="G8" s="106">
        <f>+D8-F8</f>
        <v>0</v>
      </c>
      <c r="H8" s="8">
        <f>+D8/C8</f>
        <v>0.96912003653239598</v>
      </c>
      <c r="I8" s="8">
        <f>+F8/C8</f>
        <v>0.96912003653239598</v>
      </c>
    </row>
    <row r="9" spans="1:26" x14ac:dyDescent="0.25">
      <c r="A9" s="26" t="s">
        <v>121</v>
      </c>
      <c r="B9" s="60" t="s">
        <v>122</v>
      </c>
      <c r="C9" s="7">
        <v>27019711</v>
      </c>
      <c r="D9" s="7">
        <v>17958895</v>
      </c>
      <c r="E9" s="46">
        <f>+C9-D9</f>
        <v>9060816</v>
      </c>
      <c r="F9" s="7">
        <v>17958895</v>
      </c>
      <c r="G9" s="106">
        <f>+D9-F9</f>
        <v>0</v>
      </c>
      <c r="H9" s="8">
        <f>+D9/C9</f>
        <v>0.66465903354776812</v>
      </c>
      <c r="I9" s="8">
        <f>+F9/C9</f>
        <v>0.66465903354776812</v>
      </c>
    </row>
    <row r="10" spans="1:26" x14ac:dyDescent="0.25">
      <c r="A10" s="91"/>
      <c r="B10" s="92" t="s">
        <v>28</v>
      </c>
      <c r="C10" s="93">
        <f t="shared" ref="C10:G10" si="0">+C6</f>
        <v>28149667</v>
      </c>
      <c r="D10" s="93">
        <f t="shared" si="0"/>
        <v>19053958</v>
      </c>
      <c r="E10" s="93">
        <f t="shared" si="0"/>
        <v>9095709</v>
      </c>
      <c r="F10" s="93">
        <f t="shared" si="0"/>
        <v>19053958</v>
      </c>
      <c r="G10" s="109">
        <f t="shared" si="0"/>
        <v>0</v>
      </c>
      <c r="H10" s="94">
        <f>+D10/C10</f>
        <v>0.67688040501509306</v>
      </c>
      <c r="I10" s="94">
        <f>+F10/C10</f>
        <v>0.67688040501509306</v>
      </c>
    </row>
    <row r="11" spans="1:26" x14ac:dyDescent="0.25">
      <c r="A11" s="71"/>
      <c r="B11" s="72"/>
      <c r="C11" s="73"/>
      <c r="D11" s="73"/>
      <c r="E11" s="73"/>
      <c r="F11" s="73"/>
      <c r="G11" s="73"/>
      <c r="H11" s="75"/>
      <c r="I11" s="75"/>
    </row>
    <row r="12" spans="1:26" x14ac:dyDescent="0.25">
      <c r="A12" s="71" t="s">
        <v>130</v>
      </c>
      <c r="B12" s="67"/>
      <c r="C12" s="61"/>
      <c r="D12" s="61"/>
      <c r="E12" s="61"/>
      <c r="F12" s="61"/>
      <c r="G12" s="61"/>
      <c r="H12" s="68"/>
      <c r="I12" s="68"/>
    </row>
    <row r="13" spans="1:26" ht="25.5" x14ac:dyDescent="0.25">
      <c r="A13" s="91" t="s">
        <v>0</v>
      </c>
      <c r="B13" s="95" t="s">
        <v>1</v>
      </c>
      <c r="C13" s="95" t="s">
        <v>2</v>
      </c>
      <c r="D13" s="95" t="s">
        <v>3</v>
      </c>
      <c r="E13" s="95" t="s">
        <v>4</v>
      </c>
      <c r="F13" s="95" t="s">
        <v>5</v>
      </c>
      <c r="G13" s="110" t="s">
        <v>6</v>
      </c>
      <c r="H13" s="95" t="s">
        <v>7</v>
      </c>
      <c r="I13" s="95" t="s">
        <v>136</v>
      </c>
    </row>
    <row r="14" spans="1:26" x14ac:dyDescent="0.25">
      <c r="A14" s="53">
        <v>21</v>
      </c>
      <c r="B14" s="64" t="s">
        <v>9</v>
      </c>
      <c r="C14" s="55">
        <f>SUM(C15:C15)</f>
        <v>1129955.9999999998</v>
      </c>
      <c r="D14" s="55">
        <f>SUM(D15:D15)</f>
        <v>1028073.5090000001</v>
      </c>
      <c r="E14" s="55">
        <f>+C14-D14</f>
        <v>101882.49099999969</v>
      </c>
      <c r="F14" s="55">
        <f>SUM(F15:F15)</f>
        <v>1018324.6190000001</v>
      </c>
      <c r="G14" s="111">
        <f>+D14-F14</f>
        <v>9748.890000000014</v>
      </c>
      <c r="H14" s="56">
        <f>+D14/C14</f>
        <v>0.90983499268998114</v>
      </c>
      <c r="I14" s="56">
        <f t="shared" ref="I14:I30" si="1">+F14/C14</f>
        <v>0.90120732046203589</v>
      </c>
      <c r="S14" s="19"/>
      <c r="T14" s="19"/>
      <c r="U14" s="19"/>
      <c r="V14" s="19"/>
      <c r="W14" s="19"/>
      <c r="X14" s="19"/>
      <c r="Y14" s="19"/>
      <c r="Z14" s="19"/>
    </row>
    <row r="15" spans="1:26" outlineLevel="1" x14ac:dyDescent="0.25">
      <c r="A15" s="81"/>
      <c r="B15" s="82" t="s">
        <v>15</v>
      </c>
      <c r="C15" s="7">
        <v>1129955.9999999998</v>
      </c>
      <c r="D15" s="7">
        <v>1028073.5090000001</v>
      </c>
      <c r="E15" s="83">
        <f t="shared" ref="E15:E30" si="2">+C15-D15</f>
        <v>101882.49099999969</v>
      </c>
      <c r="F15" s="7">
        <v>1018324.6190000001</v>
      </c>
      <c r="G15" s="119">
        <f t="shared" ref="G15:G30" si="3">+D15-F15</f>
        <v>9748.890000000014</v>
      </c>
      <c r="H15" s="8">
        <f t="shared" ref="H15:H27" si="4">+D15/C15</f>
        <v>0.90983499268998114</v>
      </c>
      <c r="I15" s="8">
        <f t="shared" si="1"/>
        <v>0.90120732046203589</v>
      </c>
      <c r="S15" s="19"/>
      <c r="T15" s="19"/>
      <c r="U15" s="19"/>
      <c r="V15" s="19"/>
      <c r="W15" s="19"/>
      <c r="X15" s="19"/>
      <c r="Y15" s="19"/>
      <c r="Z15" s="19"/>
    </row>
    <row r="16" spans="1:26" x14ac:dyDescent="0.25">
      <c r="A16" s="53">
        <v>22</v>
      </c>
      <c r="B16" s="54" t="s">
        <v>16</v>
      </c>
      <c r="C16" s="55">
        <v>3771931.9509999999</v>
      </c>
      <c r="D16" s="55">
        <v>3710856.6940000006</v>
      </c>
      <c r="E16" s="55">
        <f t="shared" si="2"/>
        <v>61075.256999999285</v>
      </c>
      <c r="F16" s="55">
        <v>3710653.0829999992</v>
      </c>
      <c r="G16" s="111">
        <f t="shared" si="3"/>
        <v>203.61100000143051</v>
      </c>
      <c r="H16" s="56">
        <f t="shared" si="4"/>
        <v>0.9838079642492471</v>
      </c>
      <c r="I16" s="56">
        <f t="shared" si="1"/>
        <v>0.9837539836889807</v>
      </c>
      <c r="K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5">
      <c r="A17" s="2">
        <v>24</v>
      </c>
      <c r="B17" s="9" t="s">
        <v>31</v>
      </c>
      <c r="C17" s="4">
        <f>+C18+C23</f>
        <v>13035410</v>
      </c>
      <c r="D17" s="4">
        <f>+D18+D23</f>
        <v>12790301.705</v>
      </c>
      <c r="E17" s="4">
        <f t="shared" si="2"/>
        <v>245108.29499999993</v>
      </c>
      <c r="F17" s="4">
        <f>+F18+F23</f>
        <v>12790301.705</v>
      </c>
      <c r="G17" s="104">
        <f t="shared" si="3"/>
        <v>0</v>
      </c>
      <c r="H17" s="5">
        <f t="shared" si="4"/>
        <v>0.98119673297579435</v>
      </c>
      <c r="I17" s="5">
        <f t="shared" si="1"/>
        <v>0.98119673297579435</v>
      </c>
      <c r="S17" s="19"/>
      <c r="T17" s="19"/>
      <c r="U17" s="19"/>
      <c r="V17" s="19"/>
      <c r="W17" s="19"/>
      <c r="X17" s="19"/>
      <c r="Y17" s="19"/>
      <c r="Z17" s="19"/>
    </row>
    <row r="18" spans="1:26" s="24" customFormat="1" x14ac:dyDescent="0.25">
      <c r="A18" s="20" t="s">
        <v>32</v>
      </c>
      <c r="B18" s="21" t="s">
        <v>33</v>
      </c>
      <c r="C18" s="22">
        <f>SUM(C19:C22)</f>
        <v>11352300</v>
      </c>
      <c r="D18" s="22">
        <f>SUM(D19:D22)</f>
        <v>11134154.294</v>
      </c>
      <c r="E18" s="47">
        <f t="shared" si="2"/>
        <v>218145.70600000024</v>
      </c>
      <c r="F18" s="22">
        <f>SUM(F19:F22)</f>
        <v>11134154.294</v>
      </c>
      <c r="G18" s="114">
        <f t="shared" si="3"/>
        <v>0</v>
      </c>
      <c r="H18" s="23">
        <f t="shared" si="4"/>
        <v>0.98078400799837917</v>
      </c>
      <c r="I18" s="23">
        <f t="shared" si="1"/>
        <v>0.98078400799837917</v>
      </c>
      <c r="L18" s="38"/>
      <c r="S18" s="19"/>
      <c r="T18" s="19"/>
      <c r="U18" s="19"/>
      <c r="V18" s="19"/>
      <c r="W18" s="19"/>
      <c r="X18" s="19"/>
      <c r="Y18" s="19"/>
      <c r="Z18" s="19"/>
    </row>
    <row r="19" spans="1:26" x14ac:dyDescent="0.25">
      <c r="A19" s="14" t="s">
        <v>137</v>
      </c>
      <c r="B19" s="16" t="s">
        <v>171</v>
      </c>
      <c r="C19" s="13">
        <v>2002319.0000000002</v>
      </c>
      <c r="D19" s="13">
        <v>1787376.814</v>
      </c>
      <c r="E19" s="46">
        <f t="shared" si="2"/>
        <v>214942.18600000022</v>
      </c>
      <c r="F19" s="13">
        <v>1787376.814</v>
      </c>
      <c r="G19" s="112">
        <f t="shared" si="3"/>
        <v>0</v>
      </c>
      <c r="H19" s="8">
        <f t="shared" si="4"/>
        <v>0.89265337541121059</v>
      </c>
      <c r="I19" s="8">
        <f t="shared" si="1"/>
        <v>0.89265337541121059</v>
      </c>
      <c r="K19" s="19"/>
      <c r="S19" s="19"/>
      <c r="T19" s="19"/>
      <c r="U19" s="19"/>
      <c r="V19" s="19"/>
      <c r="W19" s="19"/>
      <c r="X19" s="19"/>
      <c r="Y19" s="19"/>
      <c r="Z19" s="19"/>
    </row>
    <row r="20" spans="1:26" ht="14.25" customHeight="1" x14ac:dyDescent="0.25">
      <c r="A20" s="14" t="s">
        <v>167</v>
      </c>
      <c r="B20" s="16" t="s">
        <v>134</v>
      </c>
      <c r="C20" s="13">
        <v>1320204</v>
      </c>
      <c r="D20" s="13">
        <v>1317000.48</v>
      </c>
      <c r="E20" s="46">
        <f t="shared" si="2"/>
        <v>3203.5200000000186</v>
      </c>
      <c r="F20" s="13">
        <v>1317000.48</v>
      </c>
      <c r="G20" s="112">
        <f t="shared" si="3"/>
        <v>0</v>
      </c>
      <c r="H20" s="49">
        <f t="shared" si="4"/>
        <v>0.99757346591890339</v>
      </c>
      <c r="I20" s="49">
        <f t="shared" si="1"/>
        <v>0.99757346591890339</v>
      </c>
      <c r="S20" s="19"/>
      <c r="T20" s="19"/>
      <c r="U20" s="19"/>
      <c r="V20" s="19"/>
      <c r="W20" s="19"/>
      <c r="X20" s="19"/>
      <c r="Y20" s="19"/>
      <c r="Z20" s="19"/>
    </row>
    <row r="21" spans="1:26" x14ac:dyDescent="0.25">
      <c r="A21" s="14" t="s">
        <v>168</v>
      </c>
      <c r="B21" s="16" t="s">
        <v>172</v>
      </c>
      <c r="C21" s="13">
        <v>7540677</v>
      </c>
      <c r="D21" s="13">
        <v>7540677</v>
      </c>
      <c r="E21" s="46">
        <f t="shared" si="2"/>
        <v>0</v>
      </c>
      <c r="F21" s="13">
        <v>7540677</v>
      </c>
      <c r="G21" s="112">
        <f t="shared" si="3"/>
        <v>0</v>
      </c>
      <c r="H21" s="8">
        <f t="shared" si="4"/>
        <v>1</v>
      </c>
      <c r="I21" s="8">
        <f t="shared" si="1"/>
        <v>1</v>
      </c>
      <c r="S21" s="19"/>
      <c r="T21" s="19"/>
      <c r="U21" s="19"/>
      <c r="V21" s="19"/>
      <c r="W21" s="19"/>
      <c r="X21" s="19"/>
      <c r="Y21" s="19"/>
      <c r="Z21" s="19"/>
    </row>
    <row r="22" spans="1:26" x14ac:dyDescent="0.25">
      <c r="A22" s="14" t="s">
        <v>169</v>
      </c>
      <c r="B22" s="16" t="s">
        <v>135</v>
      </c>
      <c r="C22" s="13">
        <v>489100</v>
      </c>
      <c r="D22" s="13">
        <v>489100</v>
      </c>
      <c r="E22" s="46">
        <f t="shared" si="2"/>
        <v>0</v>
      </c>
      <c r="F22" s="13">
        <v>489100</v>
      </c>
      <c r="G22" s="112">
        <f t="shared" si="3"/>
        <v>0</v>
      </c>
      <c r="H22" s="8">
        <f t="shared" si="4"/>
        <v>1</v>
      </c>
      <c r="I22" s="8">
        <f t="shared" si="1"/>
        <v>1</v>
      </c>
      <c r="S22" s="19"/>
      <c r="T22" s="19"/>
      <c r="U22" s="19"/>
      <c r="V22" s="19"/>
      <c r="W22" s="19"/>
      <c r="X22" s="19"/>
      <c r="Y22" s="19"/>
      <c r="Z22" s="19"/>
    </row>
    <row r="23" spans="1:26" x14ac:dyDescent="0.25">
      <c r="A23" s="20" t="s">
        <v>50</v>
      </c>
      <c r="B23" s="21" t="s">
        <v>51</v>
      </c>
      <c r="C23" s="22">
        <f>+C24+C25</f>
        <v>1683110</v>
      </c>
      <c r="D23" s="22">
        <f>+D24+D25</f>
        <v>1656147.4110000001</v>
      </c>
      <c r="E23" s="47">
        <f t="shared" si="2"/>
        <v>26962.58899999992</v>
      </c>
      <c r="F23" s="22">
        <f>+F24+F25</f>
        <v>1656147.4110000001</v>
      </c>
      <c r="G23" s="114">
        <f t="shared" si="3"/>
        <v>0</v>
      </c>
      <c r="H23" s="23">
        <f t="shared" si="4"/>
        <v>0.98398049503597507</v>
      </c>
      <c r="I23" s="23">
        <f t="shared" si="1"/>
        <v>0.98398049503597507</v>
      </c>
      <c r="S23" s="19"/>
      <c r="T23" s="19"/>
      <c r="U23" s="19"/>
      <c r="V23" s="19"/>
      <c r="W23" s="19"/>
      <c r="X23" s="19"/>
      <c r="Y23" s="19"/>
      <c r="Z23" s="19"/>
    </row>
    <row r="24" spans="1:26" x14ac:dyDescent="0.25">
      <c r="A24" s="25" t="s">
        <v>55</v>
      </c>
      <c r="B24" s="16" t="s">
        <v>170</v>
      </c>
      <c r="C24" s="13">
        <v>1133350</v>
      </c>
      <c r="D24" s="13">
        <v>1114387.4110000001</v>
      </c>
      <c r="E24" s="46">
        <f t="shared" si="2"/>
        <v>18962.58899999992</v>
      </c>
      <c r="F24" s="13">
        <v>1114387.4110000001</v>
      </c>
      <c r="G24" s="112">
        <f t="shared" si="3"/>
        <v>0</v>
      </c>
      <c r="H24" s="8">
        <f t="shared" si="4"/>
        <v>0.9832685498742666</v>
      </c>
      <c r="I24" s="8">
        <f t="shared" si="1"/>
        <v>0.9832685498742666</v>
      </c>
      <c r="S24" s="19"/>
      <c r="T24" s="19"/>
      <c r="U24" s="19"/>
      <c r="V24" s="19"/>
      <c r="W24" s="19"/>
      <c r="X24" s="19"/>
      <c r="Y24" s="19"/>
      <c r="Z24" s="19"/>
    </row>
    <row r="25" spans="1:26" x14ac:dyDescent="0.25">
      <c r="A25" s="25" t="s">
        <v>88</v>
      </c>
      <c r="B25" s="16" t="s">
        <v>91</v>
      </c>
      <c r="C25" s="13">
        <v>549760</v>
      </c>
      <c r="D25" s="13">
        <v>541760</v>
      </c>
      <c r="E25" s="46">
        <f t="shared" si="2"/>
        <v>8000</v>
      </c>
      <c r="F25" s="13">
        <v>541760</v>
      </c>
      <c r="G25" s="112">
        <f t="shared" si="3"/>
        <v>0</v>
      </c>
      <c r="H25" s="8">
        <f t="shared" si="4"/>
        <v>0.98544819557625141</v>
      </c>
      <c r="I25" s="8">
        <f t="shared" si="1"/>
        <v>0.98544819557625141</v>
      </c>
      <c r="S25" s="19"/>
      <c r="T25" s="19"/>
      <c r="U25" s="19"/>
      <c r="V25" s="19"/>
      <c r="W25" s="19"/>
      <c r="X25" s="19"/>
      <c r="Y25" s="19"/>
      <c r="Z25" s="19"/>
    </row>
    <row r="26" spans="1:26" x14ac:dyDescent="0.25">
      <c r="A26" s="2">
        <v>33</v>
      </c>
      <c r="B26" s="9" t="s">
        <v>63</v>
      </c>
      <c r="C26" s="4">
        <f>+C27+C29</f>
        <v>10212369</v>
      </c>
      <c r="D26" s="4">
        <f>+D27+D29</f>
        <v>9316791.7579999994</v>
      </c>
      <c r="E26" s="4">
        <f t="shared" si="2"/>
        <v>895577.24200000055</v>
      </c>
      <c r="F26" s="4">
        <f>+F27+F29</f>
        <v>9316791.7579999994</v>
      </c>
      <c r="G26" s="104">
        <f t="shared" si="3"/>
        <v>0</v>
      </c>
      <c r="H26" s="5">
        <f t="shared" si="4"/>
        <v>0.9123046531123189</v>
      </c>
      <c r="I26" s="5">
        <f t="shared" si="1"/>
        <v>0.9123046531123189</v>
      </c>
      <c r="S26" s="19"/>
      <c r="T26" s="19"/>
      <c r="U26" s="19"/>
      <c r="V26" s="19"/>
      <c r="W26" s="19"/>
      <c r="X26" s="19"/>
      <c r="Y26" s="19"/>
      <c r="Z26" s="19"/>
    </row>
    <row r="27" spans="1:26" s="24" customFormat="1" x14ac:dyDescent="0.25">
      <c r="A27" s="20" t="s">
        <v>80</v>
      </c>
      <c r="B27" s="21" t="s">
        <v>33</v>
      </c>
      <c r="C27" s="22">
        <f>+C28</f>
        <v>1747619</v>
      </c>
      <c r="D27" s="22">
        <f>+D28</f>
        <v>1713518.622</v>
      </c>
      <c r="E27" s="47">
        <f t="shared" si="2"/>
        <v>34100.378000000026</v>
      </c>
      <c r="F27" s="22">
        <f>+F28</f>
        <v>1713518.622</v>
      </c>
      <c r="G27" s="114">
        <f t="shared" si="3"/>
        <v>0</v>
      </c>
      <c r="H27" s="23">
        <f t="shared" si="4"/>
        <v>0.98048752159366548</v>
      </c>
      <c r="I27" s="23">
        <f t="shared" si="1"/>
        <v>0.98048752159366548</v>
      </c>
      <c r="S27" s="19"/>
      <c r="T27" s="19"/>
      <c r="U27" s="19"/>
      <c r="V27" s="19"/>
      <c r="W27" s="19"/>
      <c r="X27" s="19"/>
      <c r="Y27" s="19"/>
      <c r="Z27" s="19"/>
    </row>
    <row r="28" spans="1:26" s="29" customFormat="1" ht="25.5" x14ac:dyDescent="0.25">
      <c r="A28" s="26" t="s">
        <v>173</v>
      </c>
      <c r="B28" s="27" t="s">
        <v>66</v>
      </c>
      <c r="C28" s="13">
        <v>1747619</v>
      </c>
      <c r="D28" s="13">
        <v>1713518.622</v>
      </c>
      <c r="E28" s="46">
        <f t="shared" si="2"/>
        <v>34100.378000000026</v>
      </c>
      <c r="F28" s="13">
        <v>1713518.622</v>
      </c>
      <c r="G28" s="112">
        <f t="shared" si="3"/>
        <v>0</v>
      </c>
      <c r="H28" s="28">
        <f>+D28/C28</f>
        <v>0.98048752159366548</v>
      </c>
      <c r="I28" s="28">
        <f t="shared" si="1"/>
        <v>0.98048752159366548</v>
      </c>
      <c r="S28" s="19"/>
      <c r="T28" s="19"/>
      <c r="U28" s="19"/>
      <c r="V28" s="19"/>
      <c r="W28" s="19"/>
      <c r="X28" s="19"/>
      <c r="Y28" s="19"/>
      <c r="Z28" s="19"/>
    </row>
    <row r="29" spans="1:26" x14ac:dyDescent="0.25">
      <c r="A29" s="20" t="s">
        <v>64</v>
      </c>
      <c r="B29" s="21" t="s">
        <v>51</v>
      </c>
      <c r="C29" s="22">
        <f>+C30</f>
        <v>8464750</v>
      </c>
      <c r="D29" s="22">
        <f>+D30</f>
        <v>7603273.1359999999</v>
      </c>
      <c r="E29" s="47">
        <f t="shared" si="2"/>
        <v>861476.86400000006</v>
      </c>
      <c r="F29" s="22">
        <f>+F30</f>
        <v>7603273.1359999999</v>
      </c>
      <c r="G29" s="114">
        <f t="shared" si="3"/>
        <v>0</v>
      </c>
      <c r="H29" s="23">
        <f>+D29/C29</f>
        <v>0.89822772509524795</v>
      </c>
      <c r="I29" s="23">
        <f t="shared" si="1"/>
        <v>0.89822772509524795</v>
      </c>
      <c r="S29" s="19"/>
      <c r="T29" s="19"/>
      <c r="U29" s="19"/>
      <c r="V29" s="19"/>
      <c r="W29" s="19"/>
      <c r="X29" s="19"/>
      <c r="Y29" s="19"/>
      <c r="Z29" s="19"/>
    </row>
    <row r="30" spans="1:26" ht="25.5" x14ac:dyDescent="0.25">
      <c r="A30" s="14" t="s">
        <v>65</v>
      </c>
      <c r="B30" s="27" t="s">
        <v>66</v>
      </c>
      <c r="C30" s="13">
        <v>8464750</v>
      </c>
      <c r="D30" s="13">
        <v>7603273.1359999999</v>
      </c>
      <c r="E30" s="46">
        <f t="shared" si="2"/>
        <v>861476.86400000006</v>
      </c>
      <c r="F30" s="13">
        <v>7603273.1359999999</v>
      </c>
      <c r="G30" s="112">
        <f t="shared" si="3"/>
        <v>0</v>
      </c>
      <c r="H30" s="8">
        <f>+D30/C30</f>
        <v>0.89822772509524795</v>
      </c>
      <c r="I30" s="8">
        <f t="shared" si="1"/>
        <v>0.89822772509524795</v>
      </c>
      <c r="S30" s="19"/>
      <c r="T30" s="19"/>
      <c r="U30" s="19"/>
      <c r="V30" s="19"/>
      <c r="W30" s="19"/>
      <c r="X30" s="19"/>
      <c r="Y30" s="19"/>
      <c r="Z30" s="19"/>
    </row>
    <row r="31" spans="1:26" x14ac:dyDescent="0.25">
      <c r="A31" s="96"/>
      <c r="B31" s="97" t="s">
        <v>28</v>
      </c>
      <c r="C31" s="98">
        <f>+C14+C16+C17+C26</f>
        <v>28149666.950999998</v>
      </c>
      <c r="D31" s="98">
        <f>+D14+D16+D17+D26</f>
        <v>26846023.666000001</v>
      </c>
      <c r="E31" s="98">
        <f>+E14+E16+E17+E26</f>
        <v>1303643.2849999995</v>
      </c>
      <c r="F31" s="98">
        <f>+F14+F16+F17+F26</f>
        <v>26836071.164999999</v>
      </c>
      <c r="G31" s="115">
        <f>+G14+G16+G17+G26</f>
        <v>9952.5010000014445</v>
      </c>
      <c r="H31" s="94">
        <f>+D31/C31</f>
        <v>0.95368885581242424</v>
      </c>
      <c r="I31" s="94">
        <f>+F31/C31</f>
        <v>0.95333529919602356</v>
      </c>
      <c r="S31" s="19"/>
      <c r="T31" s="19"/>
      <c r="U31" s="19"/>
      <c r="V31" s="19"/>
      <c r="W31" s="19"/>
      <c r="X31" s="19"/>
      <c r="Y31" s="19"/>
      <c r="Z31" s="19"/>
    </row>
    <row r="32" spans="1:26" x14ac:dyDescent="0.25">
      <c r="A32" s="123"/>
      <c r="B32" s="123"/>
      <c r="C32" s="19"/>
      <c r="H32" t="s">
        <v>70</v>
      </c>
    </row>
    <row r="33" spans="2:7" x14ac:dyDescent="0.25">
      <c r="B33" t="s">
        <v>70</v>
      </c>
      <c r="C33" s="19"/>
      <c r="D33" s="19"/>
      <c r="E33" s="19"/>
      <c r="F33" s="19"/>
      <c r="G33" s="19"/>
    </row>
    <row r="35" spans="2:7" x14ac:dyDescent="0.25">
      <c r="C35" s="19"/>
      <c r="D35" s="19"/>
      <c r="E35" s="19"/>
      <c r="F35" s="19"/>
      <c r="G35" s="19"/>
    </row>
    <row r="36" spans="2:7" x14ac:dyDescent="0.25">
      <c r="C36" s="19"/>
    </row>
    <row r="37" spans="2:7" x14ac:dyDescent="0.25">
      <c r="C37" s="19"/>
    </row>
    <row r="38" spans="2:7" x14ac:dyDescent="0.25">
      <c r="C38" s="19"/>
    </row>
    <row r="39" spans="2:7" x14ac:dyDescent="0.25">
      <c r="C39" s="19"/>
    </row>
    <row r="40" spans="2:7" x14ac:dyDescent="0.25">
      <c r="C40" s="19"/>
    </row>
  </sheetData>
  <mergeCells count="3">
    <mergeCell ref="A2:I2"/>
    <mergeCell ref="A3:I3"/>
    <mergeCell ref="A32:B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Z38"/>
  <sheetViews>
    <sheetView zoomScale="90" zoomScaleNormal="90" workbookViewId="0">
      <selection activeCell="A2" sqref="A2:I2"/>
    </sheetView>
  </sheetViews>
  <sheetFormatPr baseColWidth="10" defaultRowHeight="15" outlineLevelRow="1" x14ac:dyDescent="0.25"/>
  <cols>
    <col min="1" max="1" width="11.42578125" style="18"/>
    <col min="2" max="2" width="55.7109375" customWidth="1"/>
    <col min="3" max="3" width="15.140625" customWidth="1"/>
    <col min="4" max="4" width="14.7109375" customWidth="1"/>
    <col min="5" max="5" width="16.42578125" customWidth="1"/>
    <col min="6" max="6" width="14.5703125" customWidth="1"/>
    <col min="7" max="7" width="15.7109375" customWidth="1"/>
    <col min="8" max="9" width="12.5703125" customWidth="1"/>
    <col min="10" max="10" width="10.28515625" customWidth="1"/>
    <col min="11" max="11" width="10.7109375" customWidth="1"/>
    <col min="12" max="19" width="11.42578125" customWidth="1"/>
    <col min="20" max="20" width="10.28515625" customWidth="1"/>
    <col min="21" max="21" width="11.28515625" customWidth="1"/>
    <col min="22" max="26" width="11.42578125" customWidth="1"/>
  </cols>
  <sheetData>
    <row r="2" spans="1:26" x14ac:dyDescent="0.25">
      <c r="A2" s="122" t="s">
        <v>174</v>
      </c>
      <c r="B2" s="122"/>
      <c r="C2" s="122"/>
      <c r="D2" s="122"/>
      <c r="E2" s="122"/>
      <c r="F2" s="122"/>
      <c r="G2" s="122"/>
      <c r="H2" s="122"/>
      <c r="I2" s="122"/>
      <c r="J2" s="86"/>
      <c r="K2" s="86"/>
    </row>
    <row r="3" spans="1:26" x14ac:dyDescent="0.25">
      <c r="A3" s="121" t="s">
        <v>182</v>
      </c>
      <c r="B3" s="121"/>
      <c r="C3" s="121"/>
      <c r="D3" s="121"/>
      <c r="E3" s="121"/>
      <c r="F3" s="121"/>
      <c r="G3" s="121"/>
      <c r="H3" s="121"/>
      <c r="I3" s="121"/>
      <c r="J3" s="85"/>
      <c r="K3" s="85"/>
    </row>
    <row r="4" spans="1:26" ht="23.25" customHeight="1" x14ac:dyDescent="0.25">
      <c r="A4" s="74" t="s">
        <v>129</v>
      </c>
    </row>
    <row r="5" spans="1:26" ht="25.5" x14ac:dyDescent="0.25">
      <c r="A5" s="87" t="s">
        <v>0</v>
      </c>
      <c r="B5" s="88" t="s">
        <v>1</v>
      </c>
      <c r="C5" s="88" t="s">
        <v>2</v>
      </c>
      <c r="D5" s="88" t="s">
        <v>3</v>
      </c>
      <c r="E5" s="88" t="s">
        <v>4</v>
      </c>
      <c r="F5" s="88" t="s">
        <v>5</v>
      </c>
      <c r="G5" s="89" t="s">
        <v>6</v>
      </c>
      <c r="H5" s="90" t="s">
        <v>7</v>
      </c>
      <c r="I5" s="90" t="s">
        <v>136</v>
      </c>
    </row>
    <row r="6" spans="1:26" x14ac:dyDescent="0.25">
      <c r="A6" s="59" t="s">
        <v>115</v>
      </c>
      <c r="B6" s="65" t="s">
        <v>116</v>
      </c>
      <c r="C6" s="66">
        <f>+C7</f>
        <v>10745173</v>
      </c>
      <c r="D6" s="66">
        <f>+D7</f>
        <v>9723290</v>
      </c>
      <c r="E6" s="4">
        <f>+C6-D6</f>
        <v>1021883</v>
      </c>
      <c r="F6" s="66">
        <f>+F7</f>
        <v>9723290</v>
      </c>
      <c r="G6" s="107">
        <f>+D6-F6</f>
        <v>0</v>
      </c>
      <c r="H6" s="5">
        <f>+D6/C6</f>
        <v>0.90489841345504629</v>
      </c>
      <c r="I6" s="5">
        <f>+F6/C6</f>
        <v>0.90489841345504629</v>
      </c>
    </row>
    <row r="7" spans="1:26" s="1" customFormat="1" x14ac:dyDescent="0.25">
      <c r="A7" s="76" t="s">
        <v>117</v>
      </c>
      <c r="B7" s="77" t="s">
        <v>118</v>
      </c>
      <c r="C7" s="78">
        <f>+C8+C9</f>
        <v>10745173</v>
      </c>
      <c r="D7" s="78">
        <f>+D8+D9</f>
        <v>9723290</v>
      </c>
      <c r="E7" s="47">
        <f>+C7-D7</f>
        <v>1021883</v>
      </c>
      <c r="F7" s="78">
        <f>+F8+F9</f>
        <v>9723290</v>
      </c>
      <c r="G7" s="105">
        <f>+D7-F7</f>
        <v>0</v>
      </c>
      <c r="H7" s="23">
        <f>+D7/C7</f>
        <v>0.90489841345504629</v>
      </c>
      <c r="I7" s="23">
        <f>+F7/C7</f>
        <v>0.90489841345504629</v>
      </c>
    </row>
    <row r="8" spans="1:26" x14ac:dyDescent="0.25">
      <c r="A8" s="26" t="s">
        <v>119</v>
      </c>
      <c r="B8" s="60" t="s">
        <v>120</v>
      </c>
      <c r="C8" s="7">
        <v>227164</v>
      </c>
      <c r="D8" s="7">
        <v>227164</v>
      </c>
      <c r="E8" s="46">
        <f>+C8-D8</f>
        <v>0</v>
      </c>
      <c r="F8" s="7">
        <v>227164</v>
      </c>
      <c r="G8" s="106">
        <f>+D8-F8</f>
        <v>0</v>
      </c>
      <c r="H8" s="8">
        <f>+D8/C8</f>
        <v>1</v>
      </c>
      <c r="I8" s="8">
        <f>+F8/C8</f>
        <v>1</v>
      </c>
    </row>
    <row r="9" spans="1:26" x14ac:dyDescent="0.25">
      <c r="A9" s="26" t="s">
        <v>121</v>
      </c>
      <c r="B9" s="60" t="s">
        <v>122</v>
      </c>
      <c r="C9" s="7">
        <v>10518009</v>
      </c>
      <c r="D9" s="7">
        <v>9496126</v>
      </c>
      <c r="E9" s="46">
        <f>+C9-D9</f>
        <v>1021883</v>
      </c>
      <c r="F9" s="7">
        <v>9496126</v>
      </c>
      <c r="G9" s="106">
        <f>+D9-F9</f>
        <v>0</v>
      </c>
      <c r="H9" s="8">
        <f>+D9/C9</f>
        <v>0.90284444517969131</v>
      </c>
      <c r="I9" s="8">
        <f>+F9/C9</f>
        <v>0.90284444517969131</v>
      </c>
    </row>
    <row r="10" spans="1:26" x14ac:dyDescent="0.25">
      <c r="A10" s="91"/>
      <c r="B10" s="92" t="s">
        <v>28</v>
      </c>
      <c r="C10" s="93">
        <f t="shared" ref="C10:G10" si="0">+C6</f>
        <v>10745173</v>
      </c>
      <c r="D10" s="93">
        <f t="shared" si="0"/>
        <v>9723290</v>
      </c>
      <c r="E10" s="93">
        <f t="shared" si="0"/>
        <v>1021883</v>
      </c>
      <c r="F10" s="93">
        <f t="shared" si="0"/>
        <v>9723290</v>
      </c>
      <c r="G10" s="109">
        <f t="shared" si="0"/>
        <v>0</v>
      </c>
      <c r="H10" s="94">
        <f>+D10/C10</f>
        <v>0.90489841345504629</v>
      </c>
      <c r="I10" s="94">
        <f>+F10/C10</f>
        <v>0.90489841345504629</v>
      </c>
    </row>
    <row r="11" spans="1:26" x14ac:dyDescent="0.25">
      <c r="A11" s="71"/>
      <c r="B11" s="72"/>
      <c r="C11" s="73"/>
      <c r="D11" s="73"/>
      <c r="E11" s="73"/>
      <c r="F11" s="73"/>
      <c r="G11" s="73"/>
      <c r="H11" s="75"/>
      <c r="I11" s="75"/>
    </row>
    <row r="12" spans="1:26" x14ac:dyDescent="0.25">
      <c r="A12" s="71" t="s">
        <v>130</v>
      </c>
      <c r="B12" s="67"/>
      <c r="C12" s="61"/>
      <c r="D12" s="61"/>
      <c r="E12" s="61"/>
      <c r="F12" s="61"/>
      <c r="G12" s="61"/>
      <c r="H12" s="68"/>
      <c r="I12" s="68"/>
    </row>
    <row r="13" spans="1:26" ht="25.5" x14ac:dyDescent="0.25">
      <c r="A13" s="91" t="s">
        <v>0</v>
      </c>
      <c r="B13" s="95" t="s">
        <v>1</v>
      </c>
      <c r="C13" s="95" t="s">
        <v>2</v>
      </c>
      <c r="D13" s="95" t="s">
        <v>3</v>
      </c>
      <c r="E13" s="95" t="s">
        <v>4</v>
      </c>
      <c r="F13" s="95" t="s">
        <v>5</v>
      </c>
      <c r="G13" s="110" t="s">
        <v>6</v>
      </c>
      <c r="H13" s="95" t="s">
        <v>7</v>
      </c>
      <c r="I13" s="95" t="s">
        <v>136</v>
      </c>
    </row>
    <row r="14" spans="1:26" x14ac:dyDescent="0.25">
      <c r="A14" s="53">
        <v>21</v>
      </c>
      <c r="B14" s="64" t="s">
        <v>9</v>
      </c>
      <c r="C14" s="55">
        <f>SUM(C15:C15)</f>
        <v>227164.00000000003</v>
      </c>
      <c r="D14" s="55">
        <f>SUM(D15:D15)</f>
        <v>213692.79899999997</v>
      </c>
      <c r="E14" s="55">
        <f>+C14-D14</f>
        <v>13471.201000000059</v>
      </c>
      <c r="F14" s="55">
        <f>SUM(F15:F15)</f>
        <v>213692.79799999995</v>
      </c>
      <c r="G14" s="111">
        <f>+D14-F14</f>
        <v>1.0000000183936208E-3</v>
      </c>
      <c r="H14" s="56">
        <f>+D14/C14</f>
        <v>0.94069834568857713</v>
      </c>
      <c r="I14" s="56">
        <f t="shared" ref="I14:I26" si="1">+F14/C14</f>
        <v>0.94069834128647112</v>
      </c>
      <c r="S14" s="19"/>
      <c r="T14" s="19"/>
      <c r="U14" s="19"/>
      <c r="V14" s="19"/>
      <c r="W14" s="19"/>
      <c r="X14" s="19"/>
      <c r="Y14" s="19"/>
      <c r="Z14" s="19"/>
    </row>
    <row r="15" spans="1:26" outlineLevel="1" x14ac:dyDescent="0.25">
      <c r="A15" s="81"/>
      <c r="B15" s="82" t="s">
        <v>15</v>
      </c>
      <c r="C15" s="7">
        <v>227164.00000000003</v>
      </c>
      <c r="D15" s="7">
        <v>213692.79899999997</v>
      </c>
      <c r="E15" s="83">
        <f t="shared" ref="E15:E28" si="2">+C15-D15</f>
        <v>13471.201000000059</v>
      </c>
      <c r="F15" s="7">
        <v>213692.79799999995</v>
      </c>
      <c r="G15" s="119">
        <f t="shared" ref="G15:G28" si="3">+D15-F15</f>
        <v>1.0000000183936208E-3</v>
      </c>
      <c r="H15" s="8">
        <f t="shared" ref="H15:H26" si="4">+D15/C15</f>
        <v>0.94069834568857713</v>
      </c>
      <c r="I15" s="8">
        <f t="shared" si="1"/>
        <v>0.94069834128647112</v>
      </c>
      <c r="S15" s="19"/>
      <c r="T15" s="19"/>
      <c r="U15" s="19"/>
      <c r="V15" s="19"/>
      <c r="W15" s="19"/>
      <c r="X15" s="19"/>
      <c r="Y15" s="19"/>
      <c r="Z15" s="19"/>
    </row>
    <row r="16" spans="1:26" x14ac:dyDescent="0.25">
      <c r="A16" s="53">
        <v>22</v>
      </c>
      <c r="B16" s="54" t="s">
        <v>16</v>
      </c>
      <c r="C16" s="55">
        <v>2042760</v>
      </c>
      <c r="D16" s="55">
        <v>2015087.8940000003</v>
      </c>
      <c r="E16" s="55">
        <f t="shared" si="2"/>
        <v>27672.10599999968</v>
      </c>
      <c r="F16" s="55">
        <v>2014186.6260000002</v>
      </c>
      <c r="G16" s="111">
        <f t="shared" si="3"/>
        <v>901.26800000015646</v>
      </c>
      <c r="H16" s="56">
        <f t="shared" si="4"/>
        <v>0.98645356968023667</v>
      </c>
      <c r="I16" s="56">
        <f t="shared" si="1"/>
        <v>0.98601236856018337</v>
      </c>
      <c r="K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5">
      <c r="A17" s="2">
        <v>24</v>
      </c>
      <c r="B17" s="9" t="s">
        <v>31</v>
      </c>
      <c r="C17" s="4">
        <f>+C18+C22</f>
        <v>8401580</v>
      </c>
      <c r="D17" s="4">
        <f>+D18+D22</f>
        <v>8216709.9530000007</v>
      </c>
      <c r="E17" s="4">
        <f t="shared" si="2"/>
        <v>184870.04699999932</v>
      </c>
      <c r="F17" s="4">
        <f>+F18+F22</f>
        <v>8215095.3660000004</v>
      </c>
      <c r="G17" s="104">
        <f t="shared" si="3"/>
        <v>1614.5870000002906</v>
      </c>
      <c r="H17" s="5">
        <f t="shared" si="4"/>
        <v>0.97799579995667485</v>
      </c>
      <c r="I17" s="5">
        <f t="shared" si="1"/>
        <v>0.97780362336608118</v>
      </c>
      <c r="S17" s="19"/>
      <c r="T17" s="19"/>
      <c r="U17" s="19"/>
      <c r="V17" s="19"/>
      <c r="W17" s="19"/>
      <c r="X17" s="19"/>
      <c r="Y17" s="19"/>
      <c r="Z17" s="19"/>
    </row>
    <row r="18" spans="1:26" s="24" customFormat="1" x14ac:dyDescent="0.25">
      <c r="A18" s="20" t="s">
        <v>32</v>
      </c>
      <c r="B18" s="21" t="s">
        <v>33</v>
      </c>
      <c r="C18" s="22">
        <f>SUM(C19:C21)</f>
        <v>4653418</v>
      </c>
      <c r="D18" s="22">
        <f>SUM(D19:D21)</f>
        <v>4604374.1349999998</v>
      </c>
      <c r="E18" s="47">
        <f t="shared" si="2"/>
        <v>49043.865000000224</v>
      </c>
      <c r="F18" s="22">
        <f>SUM(F19:F21)</f>
        <v>4604374.1349999998</v>
      </c>
      <c r="G18" s="114">
        <f t="shared" si="3"/>
        <v>0</v>
      </c>
      <c r="H18" s="23">
        <f t="shared" si="4"/>
        <v>0.98946067922546388</v>
      </c>
      <c r="I18" s="23">
        <f t="shared" si="1"/>
        <v>0.98946067922546388</v>
      </c>
      <c r="L18" s="38"/>
      <c r="S18" s="19"/>
      <c r="T18" s="19"/>
      <c r="U18" s="19"/>
      <c r="V18" s="19"/>
      <c r="W18" s="19"/>
      <c r="X18" s="19"/>
      <c r="Y18" s="19"/>
      <c r="Z18" s="19"/>
    </row>
    <row r="19" spans="1:26" x14ac:dyDescent="0.25">
      <c r="A19" s="14" t="s">
        <v>175</v>
      </c>
      <c r="B19" s="16" t="s">
        <v>54</v>
      </c>
      <c r="C19" s="13">
        <v>116450</v>
      </c>
      <c r="D19" s="13">
        <v>116450</v>
      </c>
      <c r="E19" s="46">
        <f t="shared" si="2"/>
        <v>0</v>
      </c>
      <c r="F19" s="13">
        <v>116450</v>
      </c>
      <c r="G19" s="112">
        <f t="shared" si="3"/>
        <v>0</v>
      </c>
      <c r="H19" s="8">
        <f t="shared" si="4"/>
        <v>1</v>
      </c>
      <c r="I19" s="8">
        <f t="shared" si="1"/>
        <v>1</v>
      </c>
      <c r="S19" s="19"/>
      <c r="T19" s="19"/>
      <c r="U19" s="19"/>
      <c r="V19" s="19"/>
      <c r="W19" s="19"/>
      <c r="X19" s="19"/>
      <c r="Y19" s="19"/>
      <c r="Z19" s="19"/>
    </row>
    <row r="20" spans="1:26" x14ac:dyDescent="0.25">
      <c r="A20" s="14" t="s">
        <v>176</v>
      </c>
      <c r="B20" s="16" t="s">
        <v>57</v>
      </c>
      <c r="C20" s="13">
        <v>644971</v>
      </c>
      <c r="D20" s="13">
        <v>595927.13499999989</v>
      </c>
      <c r="E20" s="46">
        <f t="shared" si="2"/>
        <v>49043.865000000107</v>
      </c>
      <c r="F20" s="13">
        <v>595927.13500000001</v>
      </c>
      <c r="G20" s="112">
        <f t="shared" si="3"/>
        <v>0</v>
      </c>
      <c r="H20" s="8">
        <f t="shared" si="4"/>
        <v>0.92395958112845367</v>
      </c>
      <c r="I20" s="8">
        <f t="shared" si="1"/>
        <v>0.92395958112845389</v>
      </c>
      <c r="S20" s="19"/>
      <c r="T20" s="19"/>
      <c r="U20" s="19"/>
      <c r="V20" s="19"/>
      <c r="W20" s="19"/>
      <c r="X20" s="19"/>
      <c r="Y20" s="19"/>
      <c r="Z20" s="19"/>
    </row>
    <row r="21" spans="1:26" x14ac:dyDescent="0.25">
      <c r="A21" s="14" t="s">
        <v>38</v>
      </c>
      <c r="B21" s="16" t="s">
        <v>177</v>
      </c>
      <c r="C21" s="13">
        <v>3891997</v>
      </c>
      <c r="D21" s="13">
        <v>3891997</v>
      </c>
      <c r="E21" s="46">
        <f t="shared" si="2"/>
        <v>0</v>
      </c>
      <c r="F21" s="13">
        <v>3891997</v>
      </c>
      <c r="G21" s="112">
        <f t="shared" si="3"/>
        <v>0</v>
      </c>
      <c r="H21" s="8">
        <f t="shared" si="4"/>
        <v>1</v>
      </c>
      <c r="I21" s="8">
        <f t="shared" si="1"/>
        <v>1</v>
      </c>
      <c r="S21" s="19"/>
      <c r="T21" s="19"/>
      <c r="U21" s="19"/>
      <c r="V21" s="19"/>
      <c r="W21" s="19"/>
      <c r="X21" s="19"/>
      <c r="Y21" s="19"/>
      <c r="Z21" s="19"/>
    </row>
    <row r="22" spans="1:26" s="24" customFormat="1" x14ac:dyDescent="0.25">
      <c r="A22" s="20" t="s">
        <v>50</v>
      </c>
      <c r="B22" s="21" t="s">
        <v>51</v>
      </c>
      <c r="C22" s="22">
        <f>SUM(C23:C23)</f>
        <v>3748162</v>
      </c>
      <c r="D22" s="22">
        <f>SUM(D23:D23)</f>
        <v>3612335.8180000009</v>
      </c>
      <c r="E22" s="47">
        <f t="shared" si="2"/>
        <v>135826.1819999991</v>
      </c>
      <c r="F22" s="22">
        <f>SUM(F23:F23)</f>
        <v>3610721.2310000006</v>
      </c>
      <c r="G22" s="114">
        <f t="shared" si="3"/>
        <v>1614.5870000002906</v>
      </c>
      <c r="H22" s="23">
        <f t="shared" si="4"/>
        <v>0.96376192331067889</v>
      </c>
      <c r="I22" s="23">
        <f t="shared" si="1"/>
        <v>0.96333115564375305</v>
      </c>
      <c r="S22" s="19"/>
      <c r="T22" s="19"/>
      <c r="U22" s="19"/>
      <c r="V22" s="19"/>
      <c r="W22" s="19"/>
      <c r="X22" s="19"/>
      <c r="Y22" s="19"/>
      <c r="Z22" s="19"/>
    </row>
    <row r="23" spans="1:26" x14ac:dyDescent="0.25">
      <c r="A23" s="14" t="s">
        <v>56</v>
      </c>
      <c r="B23" s="16" t="s">
        <v>133</v>
      </c>
      <c r="C23" s="13">
        <v>3748162</v>
      </c>
      <c r="D23" s="13">
        <v>3612335.8180000009</v>
      </c>
      <c r="E23" s="46">
        <f t="shared" si="2"/>
        <v>135826.1819999991</v>
      </c>
      <c r="F23" s="13">
        <v>3610721.2310000006</v>
      </c>
      <c r="G23" s="112">
        <f t="shared" si="3"/>
        <v>1614.5870000002906</v>
      </c>
      <c r="H23" s="8">
        <f t="shared" si="4"/>
        <v>0.96376192331067889</v>
      </c>
      <c r="I23" s="8">
        <f t="shared" si="1"/>
        <v>0.96333115564375305</v>
      </c>
      <c r="S23" s="19"/>
      <c r="T23" s="19"/>
      <c r="U23" s="19"/>
      <c r="V23" s="19"/>
      <c r="W23" s="19"/>
      <c r="X23" s="19"/>
      <c r="Y23" s="19"/>
      <c r="Z23" s="19"/>
    </row>
    <row r="24" spans="1:26" x14ac:dyDescent="0.25">
      <c r="A24" s="36">
        <v>29</v>
      </c>
      <c r="B24" s="10" t="s">
        <v>17</v>
      </c>
      <c r="C24" s="11">
        <f>SUM(C25:C26)</f>
        <v>73669</v>
      </c>
      <c r="D24" s="11">
        <f>SUM(D25:D26)</f>
        <v>55490.657000000007</v>
      </c>
      <c r="E24" s="4">
        <f t="shared" si="2"/>
        <v>18178.342999999993</v>
      </c>
      <c r="F24" s="11">
        <f>SUM(F25:F26)</f>
        <v>55491.050999999999</v>
      </c>
      <c r="G24" s="104">
        <f t="shared" si="3"/>
        <v>-0.39399999999295687</v>
      </c>
      <c r="H24" s="5">
        <f t="shared" si="4"/>
        <v>0.75324297872918056</v>
      </c>
      <c r="I24" s="5">
        <f t="shared" si="1"/>
        <v>0.75324832697606858</v>
      </c>
      <c r="S24" s="19"/>
      <c r="T24" s="19"/>
      <c r="U24" s="19"/>
      <c r="V24" s="19"/>
      <c r="W24" s="19"/>
      <c r="X24" s="19"/>
      <c r="Y24" s="19"/>
      <c r="Z24" s="19"/>
    </row>
    <row r="25" spans="1:26" x14ac:dyDescent="0.25">
      <c r="A25" s="37" t="s">
        <v>20</v>
      </c>
      <c r="B25" s="12" t="s">
        <v>21</v>
      </c>
      <c r="C25" s="15">
        <v>38333</v>
      </c>
      <c r="D25" s="15">
        <v>24001.053</v>
      </c>
      <c r="E25" s="46">
        <f t="shared" si="2"/>
        <v>14331.947</v>
      </c>
      <c r="F25" s="15">
        <v>24001.050999999999</v>
      </c>
      <c r="G25" s="112">
        <f t="shared" si="3"/>
        <v>2.0000000004074536E-3</v>
      </c>
      <c r="H25" s="8">
        <f t="shared" si="4"/>
        <v>0.62611987060757046</v>
      </c>
      <c r="I25" s="8">
        <f t="shared" si="1"/>
        <v>0.62611981843320375</v>
      </c>
      <c r="S25" s="19"/>
      <c r="T25" s="19"/>
      <c r="U25" s="19"/>
      <c r="V25" s="19"/>
      <c r="W25" s="19"/>
      <c r="X25" s="19"/>
      <c r="Y25" s="19"/>
      <c r="Z25" s="19"/>
    </row>
    <row r="26" spans="1:26" x14ac:dyDescent="0.25">
      <c r="A26" s="14" t="s">
        <v>22</v>
      </c>
      <c r="B26" s="16" t="s">
        <v>23</v>
      </c>
      <c r="C26" s="13">
        <v>35336</v>
      </c>
      <c r="D26" s="13">
        <v>31489.604000000003</v>
      </c>
      <c r="E26" s="46">
        <f t="shared" si="2"/>
        <v>3846.395999999997</v>
      </c>
      <c r="F26" s="13">
        <v>31490</v>
      </c>
      <c r="G26" s="112">
        <f t="shared" si="3"/>
        <v>-0.39599999999700231</v>
      </c>
      <c r="H26" s="8">
        <f t="shared" si="4"/>
        <v>0.89114795109803047</v>
      </c>
      <c r="I26" s="8">
        <f t="shared" si="1"/>
        <v>0.89115915779941135</v>
      </c>
      <c r="S26" s="19"/>
      <c r="T26" s="19"/>
      <c r="U26" s="19"/>
      <c r="V26" s="19"/>
      <c r="W26" s="19"/>
      <c r="X26" s="19"/>
      <c r="Y26" s="19"/>
      <c r="Z26" s="19"/>
    </row>
    <row r="27" spans="1:26" x14ac:dyDescent="0.25">
      <c r="A27" s="17">
        <v>31</v>
      </c>
      <c r="B27" s="10" t="s">
        <v>86</v>
      </c>
      <c r="C27" s="4">
        <f>+C28</f>
        <v>0</v>
      </c>
      <c r="D27" s="4">
        <f>+D28</f>
        <v>0</v>
      </c>
      <c r="E27" s="4">
        <f t="shared" si="2"/>
        <v>0</v>
      </c>
      <c r="F27" s="4">
        <f>+F28</f>
        <v>0</v>
      </c>
      <c r="G27" s="104">
        <f t="shared" si="3"/>
        <v>0</v>
      </c>
      <c r="H27" s="5" t="s">
        <v>81</v>
      </c>
      <c r="I27" s="5" t="s">
        <v>81</v>
      </c>
      <c r="S27" s="19"/>
      <c r="T27" s="19"/>
      <c r="U27" s="19"/>
      <c r="V27" s="19"/>
      <c r="W27" s="19"/>
      <c r="X27" s="19"/>
      <c r="Y27" s="19"/>
      <c r="Z27" s="19"/>
    </row>
    <row r="28" spans="1:26" x14ac:dyDescent="0.25">
      <c r="A28" s="14" t="s">
        <v>61</v>
      </c>
      <c r="B28" s="16" t="s">
        <v>62</v>
      </c>
      <c r="C28" s="13">
        <v>0</v>
      </c>
      <c r="D28" s="13">
        <v>0</v>
      </c>
      <c r="E28" s="46">
        <f t="shared" si="2"/>
        <v>0</v>
      </c>
      <c r="F28" s="13">
        <v>0</v>
      </c>
      <c r="G28" s="112">
        <f t="shared" si="3"/>
        <v>0</v>
      </c>
      <c r="H28" s="8" t="s">
        <v>81</v>
      </c>
      <c r="I28" s="8" t="s">
        <v>81</v>
      </c>
      <c r="J28" s="19"/>
      <c r="S28" s="19"/>
      <c r="T28" s="19"/>
      <c r="U28" s="19"/>
      <c r="V28" s="19"/>
      <c r="W28" s="19"/>
      <c r="X28" s="19"/>
      <c r="Y28" s="19"/>
      <c r="Z28" s="19"/>
    </row>
    <row r="29" spans="1:26" x14ac:dyDescent="0.25">
      <c r="A29" s="96"/>
      <c r="B29" s="97" t="s">
        <v>28</v>
      </c>
      <c r="C29" s="98">
        <f>+C14+C16+C17+C24+C27</f>
        <v>10745173</v>
      </c>
      <c r="D29" s="98">
        <f>+D14+D16+D17+D24+D27</f>
        <v>10500981.303000001</v>
      </c>
      <c r="E29" s="98">
        <f>+E14+E16+E17+E24+E27</f>
        <v>244191.69699999905</v>
      </c>
      <c r="F29" s="98">
        <f>+F14+F16+F17+F24+F27</f>
        <v>10498465.841000002</v>
      </c>
      <c r="G29" s="115">
        <f>+G14+G16+G17+G24+G27</f>
        <v>2515.4620000004725</v>
      </c>
      <c r="H29" s="94">
        <f>+D29/C29</f>
        <v>0.97727428892955015</v>
      </c>
      <c r="I29" s="94">
        <f>+F29/C29</f>
        <v>0.9770401873473793</v>
      </c>
      <c r="S29" s="19"/>
      <c r="T29" s="19"/>
      <c r="U29" s="19"/>
      <c r="V29" s="19"/>
      <c r="W29" s="19"/>
      <c r="X29" s="19"/>
      <c r="Y29" s="19"/>
      <c r="Z29" s="19"/>
    </row>
    <row r="30" spans="1:26" x14ac:dyDescent="0.25">
      <c r="A30" s="123"/>
      <c r="B30" s="123"/>
      <c r="C30" s="19"/>
      <c r="H30" t="s">
        <v>70</v>
      </c>
    </row>
    <row r="31" spans="1:26" x14ac:dyDescent="0.25">
      <c r="B31" t="s">
        <v>70</v>
      </c>
      <c r="C31" s="19"/>
      <c r="D31" s="19"/>
      <c r="E31" s="19"/>
      <c r="F31" s="19"/>
      <c r="G31" s="19"/>
    </row>
    <row r="33" spans="3:7" x14ac:dyDescent="0.25">
      <c r="C33" s="19"/>
      <c r="D33" s="19"/>
      <c r="E33" s="19"/>
      <c r="F33" s="19"/>
      <c r="G33" s="19"/>
    </row>
    <row r="34" spans="3:7" x14ac:dyDescent="0.25">
      <c r="C34" s="19"/>
    </row>
    <row r="35" spans="3:7" x14ac:dyDescent="0.25">
      <c r="C35" s="19"/>
    </row>
    <row r="36" spans="3:7" x14ac:dyDescent="0.25">
      <c r="C36" s="19"/>
    </row>
    <row r="37" spans="3:7" x14ac:dyDescent="0.25">
      <c r="C37" s="19"/>
    </row>
    <row r="38" spans="3:7" x14ac:dyDescent="0.25">
      <c r="C38" s="19"/>
    </row>
  </sheetData>
  <mergeCells count="3">
    <mergeCell ref="A2:I2"/>
    <mergeCell ref="A3:I3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SCA</vt:lpstr>
      <vt:lpstr>01-01</vt:lpstr>
      <vt:lpstr>01-02</vt:lpstr>
      <vt:lpstr>01-03</vt:lpstr>
      <vt:lpstr>01-04</vt:lpstr>
      <vt:lpstr>01-05</vt:lpstr>
      <vt:lpstr>'01-01'!Área_de_impresión</vt:lpstr>
      <vt:lpstr>'01-02'!Área_de_impresión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Maureira Acevedo</dc:creator>
  <cp:lastModifiedBy>Raul Anabalon Maturana</cp:lastModifiedBy>
  <cp:lastPrinted>2022-03-14T15:42:16Z</cp:lastPrinted>
  <dcterms:created xsi:type="dcterms:W3CDTF">2019-01-04T16:19:15Z</dcterms:created>
  <dcterms:modified xsi:type="dcterms:W3CDTF">2025-01-28T16:29:23Z</dcterms:modified>
</cp:coreProperties>
</file>