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https://mincap-my.sharepoint.com/personal/raul_anabalon_cultura_gob_cl/Documents/Documentos/RAM/Año 2022/Informes/Ejecución Presupuestaria/12 Diciembre/Informe Versión Web/"/>
    </mc:Choice>
  </mc:AlternateContent>
  <xr:revisionPtr revIDLastSave="10" documentId="11_C95C945D215D740B1AD3492FE5D52463801002A1" xr6:coauthVersionLast="47" xr6:coauthVersionMax="47" xr10:uidLastSave="{2811A999-7630-4EDC-921A-9AA78CD1828F}"/>
  <bookViews>
    <workbookView xWindow="20370" yWindow="-120" windowWidth="24240" windowHeight="13140" tabRatio="770" xr2:uid="{00000000-000D-0000-FFFF-FFFF00000000}"/>
  </bookViews>
  <sheets>
    <sheet name="Ministerio" sheetId="1" r:id="rId1"/>
    <sheet name="01-01" sheetId="19" r:id="rId2"/>
    <sheet name="01-02" sheetId="20" r:id="rId3"/>
    <sheet name="01-50" sheetId="49" r:id="rId4"/>
  </sheets>
  <definedNames>
    <definedName name="_xlnm.Print_Area" localSheetId="1">'01-01'!$A$2:$I$82</definedName>
    <definedName name="_xlnm.Print_Area" localSheetId="2">'01-02'!$A$2:$J$36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7" i="49" l="1"/>
  <c r="H17" i="49"/>
  <c r="E17" i="49"/>
  <c r="G17" i="49" l="1"/>
  <c r="D29" i="19"/>
  <c r="F29" i="19" l="1"/>
  <c r="C29" i="19" l="1"/>
  <c r="F16" i="20" l="1"/>
  <c r="D16" i="20"/>
  <c r="C16" i="20" l="1"/>
  <c r="I68" i="19"/>
  <c r="H68" i="19"/>
  <c r="G68" i="19"/>
  <c r="E68" i="19"/>
  <c r="I9" i="19" l="1"/>
  <c r="H9" i="19"/>
  <c r="G9" i="19"/>
  <c r="E9" i="19"/>
  <c r="D7" i="19"/>
  <c r="F7" i="19"/>
  <c r="C7" i="19"/>
  <c r="I9" i="49" l="1"/>
  <c r="H9" i="49"/>
  <c r="G9" i="49"/>
  <c r="E9" i="49"/>
  <c r="I8" i="49"/>
  <c r="H8" i="49"/>
  <c r="G8" i="49"/>
  <c r="E8" i="49"/>
  <c r="F7" i="49"/>
  <c r="D7" i="49"/>
  <c r="D6" i="49" s="1"/>
  <c r="D10" i="49" s="1"/>
  <c r="D9" i="1" s="1"/>
  <c r="C7" i="49"/>
  <c r="C6" i="49" s="1"/>
  <c r="C10" i="49" s="1"/>
  <c r="C9" i="1" s="1"/>
  <c r="I10" i="20"/>
  <c r="H10" i="20"/>
  <c r="G10" i="20"/>
  <c r="E10" i="20"/>
  <c r="I9" i="20"/>
  <c r="H9" i="20"/>
  <c r="G9" i="20"/>
  <c r="E9" i="20"/>
  <c r="I8" i="20"/>
  <c r="H8" i="20"/>
  <c r="G8" i="20"/>
  <c r="E8" i="20"/>
  <c r="F7" i="20"/>
  <c r="F6" i="20" s="1"/>
  <c r="F11" i="20" s="1"/>
  <c r="F8" i="1" s="1"/>
  <c r="D7" i="20"/>
  <c r="C7" i="20"/>
  <c r="I20" i="19"/>
  <c r="H20" i="19"/>
  <c r="G20" i="19"/>
  <c r="E20" i="19"/>
  <c r="F19" i="19"/>
  <c r="D19" i="19"/>
  <c r="C19" i="19"/>
  <c r="I8" i="19"/>
  <c r="I10" i="19"/>
  <c r="I12" i="19"/>
  <c r="I13" i="19"/>
  <c r="I14" i="19"/>
  <c r="I17" i="19"/>
  <c r="I18" i="19"/>
  <c r="I22" i="19"/>
  <c r="I23" i="19"/>
  <c r="H8" i="19"/>
  <c r="H10" i="19"/>
  <c r="H12" i="19"/>
  <c r="H13" i="19"/>
  <c r="H14" i="19"/>
  <c r="H17" i="19"/>
  <c r="H18" i="19"/>
  <c r="H22" i="19"/>
  <c r="H23" i="19"/>
  <c r="F21" i="19"/>
  <c r="D21" i="19"/>
  <c r="F16" i="19"/>
  <c r="F15" i="19" s="1"/>
  <c r="D16" i="19"/>
  <c r="F11" i="19"/>
  <c r="D11" i="19"/>
  <c r="D6" i="19"/>
  <c r="C21" i="19"/>
  <c r="C16" i="19"/>
  <c r="C15" i="19" s="1"/>
  <c r="C11" i="19"/>
  <c r="C6" i="19"/>
  <c r="G8" i="19"/>
  <c r="G7" i="19" s="1"/>
  <c r="G10" i="19"/>
  <c r="G12" i="19"/>
  <c r="G13" i="19"/>
  <c r="G14" i="19"/>
  <c r="G17" i="19"/>
  <c r="G18" i="19"/>
  <c r="G22" i="19"/>
  <c r="G23" i="19"/>
  <c r="E8" i="19"/>
  <c r="E7" i="19" s="1"/>
  <c r="E10" i="19"/>
  <c r="E12" i="19"/>
  <c r="E13" i="19"/>
  <c r="E14" i="19"/>
  <c r="E17" i="19"/>
  <c r="E18" i="19"/>
  <c r="E22" i="19"/>
  <c r="E23" i="19"/>
  <c r="G21" i="19" l="1"/>
  <c r="E21" i="19"/>
  <c r="C24" i="19"/>
  <c r="C7" i="1" s="1"/>
  <c r="I11" i="19"/>
  <c r="I15" i="19"/>
  <c r="I16" i="19"/>
  <c r="I7" i="19"/>
  <c r="H6" i="19"/>
  <c r="H9" i="1"/>
  <c r="H10" i="49"/>
  <c r="H6" i="49"/>
  <c r="E7" i="49"/>
  <c r="I7" i="49"/>
  <c r="H7" i="49"/>
  <c r="G7" i="49"/>
  <c r="F6" i="49"/>
  <c r="G6" i="49" s="1"/>
  <c r="G10" i="49" s="1"/>
  <c r="G9" i="1" s="1"/>
  <c r="E6" i="49"/>
  <c r="E10" i="49" s="1"/>
  <c r="E9" i="1" s="1"/>
  <c r="I7" i="20"/>
  <c r="H7" i="20"/>
  <c r="C6" i="20"/>
  <c r="D6" i="20"/>
  <c r="D11" i="20" s="1"/>
  <c r="D8" i="1" s="1"/>
  <c r="E7" i="20"/>
  <c r="G7" i="20"/>
  <c r="H21" i="19"/>
  <c r="I21" i="19"/>
  <c r="H19" i="19"/>
  <c r="I19" i="19"/>
  <c r="E19" i="19"/>
  <c r="G19" i="19"/>
  <c r="H16" i="19"/>
  <c r="H11" i="19"/>
  <c r="H7" i="19"/>
  <c r="G16" i="19"/>
  <c r="E16" i="19"/>
  <c r="D15" i="19"/>
  <c r="G15" i="19" s="1"/>
  <c r="G11" i="19"/>
  <c r="E11" i="19"/>
  <c r="F6" i="19"/>
  <c r="G6" i="19" s="1"/>
  <c r="E6" i="19"/>
  <c r="D24" i="19" l="1"/>
  <c r="G24" i="19"/>
  <c r="G7" i="1" s="1"/>
  <c r="I6" i="19"/>
  <c r="F24" i="19"/>
  <c r="I6" i="49"/>
  <c r="F10" i="49"/>
  <c r="I6" i="20"/>
  <c r="C11" i="20"/>
  <c r="H6" i="20"/>
  <c r="G6" i="20"/>
  <c r="G11" i="20" s="1"/>
  <c r="G8" i="1" s="1"/>
  <c r="E6" i="20"/>
  <c r="E11" i="20" s="1"/>
  <c r="E8" i="1" s="1"/>
  <c r="H15" i="19"/>
  <c r="E15" i="19"/>
  <c r="E24" i="19" s="1"/>
  <c r="E7" i="1" s="1"/>
  <c r="E6" i="1" l="1"/>
  <c r="F7" i="1"/>
  <c r="I7" i="1" s="1"/>
  <c r="I24" i="19"/>
  <c r="D7" i="1"/>
  <c r="H7" i="1" s="1"/>
  <c r="H24" i="19"/>
  <c r="G6" i="1"/>
  <c r="I11" i="20"/>
  <c r="C8" i="1"/>
  <c r="H11" i="20"/>
  <c r="I10" i="49"/>
  <c r="F9" i="1"/>
  <c r="D6" i="1" l="1"/>
  <c r="I8" i="1"/>
  <c r="H8" i="1"/>
  <c r="C6" i="1"/>
  <c r="F6" i="1"/>
  <c r="I9" i="1"/>
  <c r="H6" i="1" l="1"/>
  <c r="I6" i="1"/>
  <c r="I22" i="20" l="1"/>
  <c r="H22" i="20"/>
  <c r="G22" i="20"/>
  <c r="T22" i="20"/>
  <c r="E22" i="20"/>
  <c r="G35" i="19"/>
  <c r="I35" i="19"/>
  <c r="E35" i="19"/>
  <c r="H35" i="19"/>
  <c r="U22" i="20" l="1"/>
  <c r="I22" i="49" l="1"/>
  <c r="H22" i="49"/>
  <c r="G22" i="49"/>
  <c r="E22" i="49"/>
  <c r="F21" i="49"/>
  <c r="D21" i="49"/>
  <c r="C21" i="49"/>
  <c r="C20" i="49"/>
  <c r="I16" i="49"/>
  <c r="H16" i="49"/>
  <c r="G16" i="49"/>
  <c r="E16" i="49"/>
  <c r="F15" i="49"/>
  <c r="D15" i="49"/>
  <c r="C15" i="49"/>
  <c r="I19" i="49"/>
  <c r="H19" i="49"/>
  <c r="G19" i="49"/>
  <c r="E19" i="49"/>
  <c r="F18" i="49"/>
  <c r="D18" i="49"/>
  <c r="C18" i="49"/>
  <c r="H18" i="49" l="1"/>
  <c r="I18" i="49"/>
  <c r="H21" i="49"/>
  <c r="I21" i="49"/>
  <c r="E21" i="49"/>
  <c r="F20" i="49"/>
  <c r="D20" i="49"/>
  <c r="E20" i="49" s="1"/>
  <c r="G21" i="49"/>
  <c r="E18" i="49"/>
  <c r="G18" i="49"/>
  <c r="I20" i="49" l="1"/>
  <c r="G20" i="49"/>
  <c r="H20" i="49"/>
  <c r="I15" i="49" l="1"/>
  <c r="H15" i="49"/>
  <c r="D14" i="49"/>
  <c r="D25" i="49" s="1"/>
  <c r="F14" i="49"/>
  <c r="F25" i="49" s="1"/>
  <c r="G15" i="49"/>
  <c r="E15" i="49"/>
  <c r="C14" i="49"/>
  <c r="C25" i="49" s="1"/>
  <c r="G23" i="49"/>
  <c r="F23" i="49"/>
  <c r="D23" i="49"/>
  <c r="C23" i="49"/>
  <c r="E23" i="49" s="1"/>
  <c r="I23" i="49" l="1"/>
  <c r="H23" i="49"/>
  <c r="T24" i="49" l="1"/>
  <c r="R24" i="49"/>
  <c r="I24" i="49"/>
  <c r="H24" i="49"/>
  <c r="G24" i="49"/>
  <c r="E24" i="49"/>
  <c r="F16" i="1"/>
  <c r="T14" i="49" l="1"/>
  <c r="E14" i="49"/>
  <c r="E25" i="49" s="1"/>
  <c r="G14" i="49"/>
  <c r="G25" i="49" s="1"/>
  <c r="D16" i="1"/>
  <c r="H14" i="49"/>
  <c r="C16" i="1"/>
  <c r="S24" i="49"/>
  <c r="U24" i="49"/>
  <c r="I14" i="49"/>
  <c r="R14" i="49"/>
  <c r="G16" i="1" l="1"/>
  <c r="E16" i="1"/>
  <c r="S14" i="49"/>
  <c r="H16" i="1"/>
  <c r="I16" i="1"/>
  <c r="U14" i="49"/>
  <c r="T25" i="49"/>
  <c r="R25" i="49"/>
  <c r="U25" i="49" l="1"/>
  <c r="H25" i="49"/>
  <c r="S25" i="49"/>
  <c r="I25" i="49"/>
  <c r="G42" i="19" l="1"/>
  <c r="I18" i="20" l="1"/>
  <c r="I20" i="20"/>
  <c r="H20" i="20"/>
  <c r="H18" i="20"/>
  <c r="I33" i="19"/>
  <c r="H33" i="19"/>
  <c r="E42" i="19"/>
  <c r="H42" i="19"/>
  <c r="I42" i="19"/>
  <c r="T35" i="20" l="1"/>
  <c r="R35" i="20"/>
  <c r="I35" i="20"/>
  <c r="H35" i="20"/>
  <c r="G35" i="20"/>
  <c r="E35" i="20"/>
  <c r="F34" i="20"/>
  <c r="D34" i="20"/>
  <c r="C34" i="20"/>
  <c r="G33" i="20"/>
  <c r="E33" i="20"/>
  <c r="F32" i="20"/>
  <c r="D32" i="20"/>
  <c r="T31" i="20"/>
  <c r="G31" i="20"/>
  <c r="C26" i="20"/>
  <c r="T30" i="20"/>
  <c r="R30" i="20"/>
  <c r="I30" i="20"/>
  <c r="H30" i="20"/>
  <c r="G30" i="20"/>
  <c r="E30" i="20"/>
  <c r="T29" i="20"/>
  <c r="R29" i="20"/>
  <c r="I29" i="20"/>
  <c r="H29" i="20"/>
  <c r="G29" i="20"/>
  <c r="E29" i="20"/>
  <c r="T28" i="20"/>
  <c r="R28" i="20"/>
  <c r="I28" i="20"/>
  <c r="H28" i="20"/>
  <c r="G28" i="20"/>
  <c r="E28" i="20"/>
  <c r="T27" i="20"/>
  <c r="R27" i="20"/>
  <c r="I27" i="20"/>
  <c r="H27" i="20"/>
  <c r="G27" i="20"/>
  <c r="E27" i="20"/>
  <c r="F26" i="20"/>
  <c r="D26" i="20"/>
  <c r="T24" i="20"/>
  <c r="R24" i="20"/>
  <c r="I24" i="20"/>
  <c r="H24" i="20"/>
  <c r="G24" i="20"/>
  <c r="E24" i="20"/>
  <c r="T23" i="20"/>
  <c r="R23" i="20"/>
  <c r="I23" i="20"/>
  <c r="H23" i="20"/>
  <c r="G23" i="20"/>
  <c r="E23" i="20"/>
  <c r="T21" i="20"/>
  <c r="R21" i="20"/>
  <c r="I21" i="20"/>
  <c r="H21" i="20"/>
  <c r="G21" i="20"/>
  <c r="E21" i="20"/>
  <c r="T20" i="20"/>
  <c r="R20" i="20"/>
  <c r="G20" i="20"/>
  <c r="E20" i="20"/>
  <c r="T19" i="20"/>
  <c r="R19" i="20"/>
  <c r="I19" i="20"/>
  <c r="H19" i="20"/>
  <c r="G19" i="20"/>
  <c r="E19" i="20"/>
  <c r="T18" i="20"/>
  <c r="R18" i="20"/>
  <c r="G18" i="20"/>
  <c r="E18" i="20"/>
  <c r="T17" i="20"/>
  <c r="R17" i="20"/>
  <c r="G17" i="20"/>
  <c r="E17" i="20"/>
  <c r="R16" i="20"/>
  <c r="I16" i="20"/>
  <c r="T16" i="20"/>
  <c r="C15" i="20"/>
  <c r="F15" i="20"/>
  <c r="I78" i="19"/>
  <c r="H78" i="19"/>
  <c r="G78" i="19"/>
  <c r="E78" i="19"/>
  <c r="F77" i="19"/>
  <c r="D77" i="19"/>
  <c r="C77" i="19"/>
  <c r="I76" i="19"/>
  <c r="H76" i="19"/>
  <c r="G76" i="19"/>
  <c r="E76" i="19"/>
  <c r="F75" i="19"/>
  <c r="F74" i="19" s="1"/>
  <c r="D75" i="19"/>
  <c r="D74" i="19" s="1"/>
  <c r="C75" i="19"/>
  <c r="I73" i="19"/>
  <c r="H73" i="19"/>
  <c r="G73" i="19"/>
  <c r="E73" i="19"/>
  <c r="F72" i="19"/>
  <c r="D72" i="19"/>
  <c r="C72" i="19"/>
  <c r="I71" i="19"/>
  <c r="H71" i="19"/>
  <c r="G71" i="19"/>
  <c r="E71" i="19"/>
  <c r="I70" i="19"/>
  <c r="H70" i="19"/>
  <c r="G70" i="19"/>
  <c r="E70" i="19"/>
  <c r="I69" i="19"/>
  <c r="H69" i="19"/>
  <c r="G69" i="19"/>
  <c r="E69" i="19"/>
  <c r="I67" i="19"/>
  <c r="H67" i="19"/>
  <c r="G67" i="19"/>
  <c r="E67" i="19"/>
  <c r="F66" i="19"/>
  <c r="D66" i="19"/>
  <c r="C66" i="19"/>
  <c r="I65" i="19"/>
  <c r="H65" i="19"/>
  <c r="G65" i="19"/>
  <c r="E65" i="19"/>
  <c r="I64" i="19"/>
  <c r="H64" i="19"/>
  <c r="G64" i="19"/>
  <c r="E64" i="19"/>
  <c r="F63" i="19"/>
  <c r="D63" i="19"/>
  <c r="C63" i="19"/>
  <c r="I62" i="19"/>
  <c r="G62" i="19"/>
  <c r="H62" i="19"/>
  <c r="I61" i="19"/>
  <c r="H61" i="19"/>
  <c r="G61" i="19"/>
  <c r="E61" i="19"/>
  <c r="G60" i="19"/>
  <c r="I60" i="19"/>
  <c r="I59" i="19"/>
  <c r="H59" i="19"/>
  <c r="G59" i="19"/>
  <c r="E59" i="19"/>
  <c r="G58" i="19"/>
  <c r="I58" i="19"/>
  <c r="I57" i="19"/>
  <c r="H57" i="19"/>
  <c r="G57" i="19"/>
  <c r="E57" i="19"/>
  <c r="G56" i="19"/>
  <c r="E56" i="19"/>
  <c r="I56" i="19"/>
  <c r="G55" i="19"/>
  <c r="I55" i="19"/>
  <c r="I54" i="19"/>
  <c r="H54" i="19"/>
  <c r="G54" i="19"/>
  <c r="E54" i="19"/>
  <c r="F53" i="19"/>
  <c r="D53" i="19"/>
  <c r="I52" i="19"/>
  <c r="H52" i="19"/>
  <c r="G52" i="19"/>
  <c r="E52" i="19"/>
  <c r="I51" i="19"/>
  <c r="H51" i="19"/>
  <c r="G51" i="19"/>
  <c r="E51" i="19"/>
  <c r="F50" i="19"/>
  <c r="D50" i="19"/>
  <c r="C50" i="19"/>
  <c r="I49" i="19"/>
  <c r="H49" i="19"/>
  <c r="G49" i="19"/>
  <c r="E49" i="19"/>
  <c r="I48" i="19"/>
  <c r="H48" i="19"/>
  <c r="G48" i="19"/>
  <c r="E48" i="19"/>
  <c r="I47" i="19"/>
  <c r="H47" i="19"/>
  <c r="G47" i="19"/>
  <c r="E47" i="19"/>
  <c r="I46" i="19"/>
  <c r="H46" i="19"/>
  <c r="G46" i="19"/>
  <c r="E46" i="19"/>
  <c r="I45" i="19"/>
  <c r="H45" i="19"/>
  <c r="G45" i="19"/>
  <c r="E45" i="19"/>
  <c r="I44" i="19"/>
  <c r="H44" i="19"/>
  <c r="G44" i="19"/>
  <c r="E44" i="19"/>
  <c r="I43" i="19"/>
  <c r="H43" i="19"/>
  <c r="G43" i="19"/>
  <c r="E43" i="19"/>
  <c r="I41" i="19"/>
  <c r="H41" i="19"/>
  <c r="G41" i="19"/>
  <c r="E41" i="19"/>
  <c r="F40" i="19"/>
  <c r="D40" i="19"/>
  <c r="C40" i="19"/>
  <c r="I38" i="19"/>
  <c r="H38" i="19"/>
  <c r="G38" i="19"/>
  <c r="E38" i="19"/>
  <c r="G37" i="19"/>
  <c r="E37" i="19"/>
  <c r="I36" i="19"/>
  <c r="H36" i="19"/>
  <c r="G36" i="19"/>
  <c r="E36" i="19"/>
  <c r="I34" i="19"/>
  <c r="H34" i="19"/>
  <c r="G34" i="19"/>
  <c r="E34" i="19"/>
  <c r="G33" i="19"/>
  <c r="E33" i="19"/>
  <c r="I32" i="19"/>
  <c r="H32" i="19"/>
  <c r="G32" i="19"/>
  <c r="E32" i="19"/>
  <c r="I31" i="19"/>
  <c r="H31" i="19"/>
  <c r="G31" i="19"/>
  <c r="E31" i="19"/>
  <c r="I30" i="19"/>
  <c r="H30" i="19"/>
  <c r="G30" i="19"/>
  <c r="E30" i="19"/>
  <c r="I29" i="19"/>
  <c r="H29" i="19"/>
  <c r="G29" i="19"/>
  <c r="D28" i="19"/>
  <c r="E29" i="19"/>
  <c r="F28" i="19"/>
  <c r="U17" i="20" l="1"/>
  <c r="U20" i="20"/>
  <c r="S23" i="20"/>
  <c r="S18" i="20"/>
  <c r="U30" i="20"/>
  <c r="U31" i="20"/>
  <c r="S21" i="20"/>
  <c r="E34" i="20"/>
  <c r="H34" i="20"/>
  <c r="S28" i="20"/>
  <c r="U35" i="20"/>
  <c r="E50" i="19"/>
  <c r="I15" i="20"/>
  <c r="S17" i="20"/>
  <c r="S35" i="20"/>
  <c r="E40" i="19"/>
  <c r="H63" i="19"/>
  <c r="S19" i="20"/>
  <c r="S24" i="20"/>
  <c r="U24" i="20"/>
  <c r="F25" i="20"/>
  <c r="U23" i="20"/>
  <c r="S30" i="20"/>
  <c r="T34" i="20"/>
  <c r="G34" i="20"/>
  <c r="U34" i="20" s="1"/>
  <c r="D25" i="20"/>
  <c r="U29" i="20"/>
  <c r="U27" i="20"/>
  <c r="S27" i="20"/>
  <c r="U28" i="20"/>
  <c r="S29" i="20"/>
  <c r="U21" i="20"/>
  <c r="U18" i="20"/>
  <c r="S20" i="20"/>
  <c r="U19" i="20"/>
  <c r="I63" i="19"/>
  <c r="H72" i="19"/>
  <c r="E75" i="19"/>
  <c r="H50" i="19"/>
  <c r="H40" i="19"/>
  <c r="G75" i="19"/>
  <c r="I40" i="19"/>
  <c r="H75" i="19"/>
  <c r="E63" i="19"/>
  <c r="I77" i="19"/>
  <c r="H77" i="19"/>
  <c r="I75" i="19"/>
  <c r="G72" i="19"/>
  <c r="I72" i="19"/>
  <c r="I66" i="19"/>
  <c r="H66" i="19"/>
  <c r="G50" i="19"/>
  <c r="I50" i="19"/>
  <c r="R26" i="20"/>
  <c r="I26" i="20"/>
  <c r="E26" i="20"/>
  <c r="H26" i="20"/>
  <c r="H31" i="20"/>
  <c r="H33" i="20"/>
  <c r="I31" i="20"/>
  <c r="I33" i="20"/>
  <c r="R34" i="20"/>
  <c r="S34" i="20" s="1"/>
  <c r="E16" i="20"/>
  <c r="S16" i="20" s="1"/>
  <c r="T26" i="20"/>
  <c r="G16" i="20"/>
  <c r="U16" i="20" s="1"/>
  <c r="R31" i="20"/>
  <c r="G32" i="20"/>
  <c r="H16" i="20"/>
  <c r="G26" i="20"/>
  <c r="I34" i="20"/>
  <c r="D15" i="20"/>
  <c r="E31" i="20"/>
  <c r="C32" i="20"/>
  <c r="E32" i="20" s="1"/>
  <c r="G28" i="19"/>
  <c r="G74" i="19"/>
  <c r="E66" i="19"/>
  <c r="E77" i="19"/>
  <c r="D39" i="19"/>
  <c r="D79" i="19" s="1"/>
  <c r="G53" i="19"/>
  <c r="H56" i="19"/>
  <c r="E58" i="19"/>
  <c r="H37" i="19"/>
  <c r="E55" i="19"/>
  <c r="E60" i="19"/>
  <c r="G66" i="19"/>
  <c r="G77" i="19"/>
  <c r="C28" i="19"/>
  <c r="I37" i="19"/>
  <c r="F39" i="19"/>
  <c r="G40" i="19"/>
  <c r="H58" i="19"/>
  <c r="E62" i="19"/>
  <c r="G63" i="19"/>
  <c r="E72" i="19"/>
  <c r="H55" i="19"/>
  <c r="H60" i="19"/>
  <c r="C74" i="19"/>
  <c r="C53" i="19"/>
  <c r="E53" i="19" s="1"/>
  <c r="E74" i="19" l="1"/>
  <c r="F36" i="20"/>
  <c r="F79" i="19"/>
  <c r="G25" i="20"/>
  <c r="E15" i="20"/>
  <c r="D36" i="20"/>
  <c r="H28" i="19"/>
  <c r="T25" i="20"/>
  <c r="C25" i="20"/>
  <c r="I74" i="19"/>
  <c r="E25" i="20"/>
  <c r="R25" i="20"/>
  <c r="G15" i="20"/>
  <c r="T15" i="20"/>
  <c r="H15" i="20"/>
  <c r="I32" i="20"/>
  <c r="S31" i="20"/>
  <c r="H32" i="20"/>
  <c r="U26" i="20"/>
  <c r="I25" i="20"/>
  <c r="R15" i="20"/>
  <c r="S26" i="20"/>
  <c r="G39" i="19"/>
  <c r="G79" i="19" s="1"/>
  <c r="E28" i="19"/>
  <c r="H74" i="19"/>
  <c r="I53" i="19"/>
  <c r="C39" i="19"/>
  <c r="I28" i="19"/>
  <c r="H53" i="19"/>
  <c r="E39" i="19" l="1"/>
  <c r="E79" i="19" s="1"/>
  <c r="G36" i="20"/>
  <c r="U25" i="20"/>
  <c r="S15" i="20"/>
  <c r="E36" i="20"/>
  <c r="H25" i="20"/>
  <c r="C36" i="20"/>
  <c r="R36" i="20" s="1"/>
  <c r="C79" i="19"/>
  <c r="H79" i="19" s="1"/>
  <c r="S25" i="20"/>
  <c r="T36" i="20"/>
  <c r="U15" i="20"/>
  <c r="I39" i="19"/>
  <c r="H39" i="19"/>
  <c r="H36" i="20" l="1"/>
  <c r="I36" i="20"/>
  <c r="I79" i="19"/>
  <c r="U36" i="20"/>
  <c r="S36" i="20"/>
  <c r="G14" i="1" l="1"/>
  <c r="D15" i="1"/>
  <c r="E14" i="1" l="1"/>
  <c r="E15" i="1"/>
  <c r="F15" i="1"/>
  <c r="G15" i="1"/>
  <c r="G13" i="1" s="1"/>
  <c r="C15" i="1"/>
  <c r="E13" i="1" l="1"/>
  <c r="F14" i="1"/>
  <c r="F13" i="1" s="1"/>
  <c r="C14" i="1"/>
  <c r="C13" i="1" s="1"/>
  <c r="D14" i="1"/>
  <c r="D13" i="1" s="1"/>
  <c r="H13" i="1" l="1"/>
  <c r="I13" i="1"/>
  <c r="H15" i="1" l="1"/>
  <c r="I15" i="1"/>
  <c r="I14" i="1" l="1"/>
  <c r="H14" i="1" l="1"/>
</calcChain>
</file>

<file path=xl/sharedStrings.xml><?xml version="1.0" encoding="utf-8"?>
<sst xmlns="http://schemas.openxmlformats.org/spreadsheetml/2006/main" count="298" uniqueCount="166">
  <si>
    <t>CÓDIGO</t>
  </si>
  <si>
    <t>CATÁLOGO PRESUPUESTARIO</t>
  </si>
  <si>
    <t>PRESUPUESTO</t>
  </si>
  <si>
    <t>COMPROMISO</t>
  </si>
  <si>
    <t>DISPONIBILIDAD PRESUPUESTARIA</t>
  </si>
  <si>
    <t>DEVENGADO</t>
  </si>
  <si>
    <t>DISPONIBILIDAD POR DEVENGADO</t>
  </si>
  <si>
    <t>% COMPROMISO</t>
  </si>
  <si>
    <t>% EJECUCIÓN</t>
  </si>
  <si>
    <t>GASTOS EN PERSONAL</t>
  </si>
  <si>
    <t>Planilla</t>
  </si>
  <si>
    <t>Asignación por Desempeño de Funciones Críticas</t>
  </si>
  <si>
    <t>Trabajos Extraordinarios</t>
  </si>
  <si>
    <t>Comisiones de Servicios en el País</t>
  </si>
  <si>
    <t>Comisiones de Servicios en el Exterior</t>
  </si>
  <si>
    <t>Honorarios a Suma Alzada - Personas Naturales</t>
  </si>
  <si>
    <t>BIENES Y SERVICIOS DE CONSUMO</t>
  </si>
  <si>
    <t>ADQUISICION DE ACTIVOS NO FINANCIEROS</t>
  </si>
  <si>
    <t>29.03</t>
  </si>
  <si>
    <t>Vehículos</t>
  </si>
  <si>
    <t>29.04</t>
  </si>
  <si>
    <t>Mobiliario y Otros</t>
  </si>
  <si>
    <t>29.05</t>
  </si>
  <si>
    <t>Máquinas y Equipos</t>
  </si>
  <si>
    <t>29.06</t>
  </si>
  <si>
    <t>Equipos Informáticos</t>
  </si>
  <si>
    <t>29.07</t>
  </si>
  <si>
    <t>Programas Informáticos</t>
  </si>
  <si>
    <t>TOTAL</t>
  </si>
  <si>
    <t>PROGRAMA 01 SUBSECRETARIA DE LAS CULTURAS Y LAS ARTES</t>
  </si>
  <si>
    <t>PRESTACIONES DE SEGURIDAD SOCIAL</t>
  </si>
  <si>
    <t>TRANSFERENCIAS CORRIENTES</t>
  </si>
  <si>
    <t>24.01</t>
  </si>
  <si>
    <t>Al Sector Privado</t>
  </si>
  <si>
    <t>24.01.081</t>
  </si>
  <si>
    <t>Fundación Artesanías De Chile</t>
  </si>
  <si>
    <t>24.01.188</t>
  </si>
  <si>
    <t>Corporación Cultural Municipalidad De Santiago</t>
  </si>
  <si>
    <t>24.01.268</t>
  </si>
  <si>
    <t>Orquestas Sinfónicas Juveniles E Infantiles De Chile</t>
  </si>
  <si>
    <t>24.01.269</t>
  </si>
  <si>
    <t>Centro Cultural Palacios De La Moneda</t>
  </si>
  <si>
    <t>24.01.279</t>
  </si>
  <si>
    <t>Corporación Centro Cultural Gabriela Mistral</t>
  </si>
  <si>
    <t>24.01.290</t>
  </si>
  <si>
    <t>Otras Instituciones Colaboradoras</t>
  </si>
  <si>
    <t>24.01.291</t>
  </si>
  <si>
    <t>Parque Cultural Valparaíso</t>
  </si>
  <si>
    <t>24.01.292</t>
  </si>
  <si>
    <t>Programa de Orquestas Regionales Profesionales</t>
  </si>
  <si>
    <t>24.02</t>
  </si>
  <si>
    <t>Al Gobierno Central</t>
  </si>
  <si>
    <t>24.02.002</t>
  </si>
  <si>
    <t>Ministerio De Relaciones Exteriores</t>
  </si>
  <si>
    <t>24.03</t>
  </si>
  <si>
    <t>A Otras Entidades Públicas</t>
  </si>
  <si>
    <t>24.03.087</t>
  </si>
  <si>
    <t>Actividades De Fomento Y Desarrollo Cultural</t>
  </si>
  <si>
    <t>24.03.098</t>
  </si>
  <si>
    <t>Conjuntos Artísticos Estables</t>
  </si>
  <si>
    <t>24.03.122</t>
  </si>
  <si>
    <t>Fomento del Arte en la Educación</t>
  </si>
  <si>
    <t>24.03.129</t>
  </si>
  <si>
    <t>Red Cultura</t>
  </si>
  <si>
    <t>24.03.135</t>
  </si>
  <si>
    <t>Centros de Creación y Desarrollo Artístico para Niños y Jóvenes</t>
  </si>
  <si>
    <t>24.03.138</t>
  </si>
  <si>
    <t>24.03.139</t>
  </si>
  <si>
    <t>Programa Nacional de Desarrollo Artístico en la Educación</t>
  </si>
  <si>
    <t>24.03.145</t>
  </si>
  <si>
    <t>Programa de Exportación de Servicios</t>
  </si>
  <si>
    <t>INTEGROS AL FISCO</t>
  </si>
  <si>
    <t>31.02</t>
  </si>
  <si>
    <t>Proyectos</t>
  </si>
  <si>
    <t>TRANSFERENCIAS DE CAPITAL</t>
  </si>
  <si>
    <t>33.03</t>
  </si>
  <si>
    <t>33.03.002</t>
  </si>
  <si>
    <t>Programa de Financiamiento de Infraestructura Cultural Pública y/o Privada</t>
  </si>
  <si>
    <t>SERVICIO DE LA DEUDA</t>
  </si>
  <si>
    <t>34.07</t>
  </si>
  <si>
    <t>Deuda Flotante</t>
  </si>
  <si>
    <t xml:space="preserve"> </t>
  </si>
  <si>
    <t>PROGRAMA 02 FONDOS CULTURALES Y ARTÍSTICOS</t>
  </si>
  <si>
    <t>24.03.094</t>
  </si>
  <si>
    <t>Fondo Nacional De Fomento Del Libro Y La Lectura</t>
  </si>
  <si>
    <t>24.03.097</t>
  </si>
  <si>
    <t>Fondo Nacional De Desarrollo Cultural Y Las Artes</t>
  </si>
  <si>
    <t>24.03.520</t>
  </si>
  <si>
    <t>Fondos Para El Fomento De La Música Nacional</t>
  </si>
  <si>
    <t>24.03.521</t>
  </si>
  <si>
    <t>Fondo De Fomento Audiovisual</t>
  </si>
  <si>
    <t>TOTAL GASTOS</t>
  </si>
  <si>
    <t>-</t>
  </si>
  <si>
    <t>P01 Subsecretaría de las Culturas y las Artes</t>
  </si>
  <si>
    <t>P02 Fondos Culturales y Artísticos</t>
  </si>
  <si>
    <t xml:space="preserve"> PROGRAMA PRESUPUESTARIO</t>
  </si>
  <si>
    <t>SUBSECRETARÍA DE LAS CULTURAS Y LAS ARTES</t>
  </si>
  <si>
    <t>INICIATIVAS DE INVERSIÓN</t>
  </si>
  <si>
    <t>Dietas a Juntas, Consejos y Comisiones</t>
  </si>
  <si>
    <t>24.03.146</t>
  </si>
  <si>
    <t>24.07</t>
  </si>
  <si>
    <t>A Organismos Internacionales</t>
  </si>
  <si>
    <t>Fomento y Desarrollo de Artes de la Visualidad</t>
  </si>
  <si>
    <t>Apoyo a Organizaciones Culturales Colaboradoras</t>
  </si>
  <si>
    <t>24.07.001</t>
  </si>
  <si>
    <t>Organismos Internacionales</t>
  </si>
  <si>
    <t>24.03.522</t>
  </si>
  <si>
    <t>24</t>
  </si>
  <si>
    <t>Fomento y Desarrollo de las Artes Escénicas</t>
  </si>
  <si>
    <t>Dietas a Consejeros</t>
  </si>
  <si>
    <t>24.02.001</t>
  </si>
  <si>
    <t>Secretaría General de Gobierno Consejo Nacional de Televisión</t>
  </si>
  <si>
    <t>Fondo de Emergencia Transitorio</t>
  </si>
  <si>
    <t>24.01.181</t>
  </si>
  <si>
    <t>Fundación Tiempos Nuevos</t>
  </si>
  <si>
    <t>PROGRAMA 50 FONDO DE EMERGENCIA TRANSITORIO</t>
  </si>
  <si>
    <t>P50 Fondo de Emergencia Transitorio</t>
  </si>
  <si>
    <t>31</t>
  </si>
  <si>
    <t>24.01.301</t>
  </si>
  <si>
    <t>Medidas de Apoyo al Sector de la Cultura, las Artes</t>
  </si>
  <si>
    <t>33</t>
  </si>
  <si>
    <t>Viáticos Consejeros</t>
  </si>
  <si>
    <t>05</t>
  </si>
  <si>
    <t>05.02</t>
  </si>
  <si>
    <t>Del Gobierno Central</t>
  </si>
  <si>
    <t>05.02.003</t>
  </si>
  <si>
    <t>Secretaría y Administración General de Hacienda</t>
  </si>
  <si>
    <t>07</t>
  </si>
  <si>
    <t>INGRESOS DE OPERACIÓN</t>
  </si>
  <si>
    <t>08</t>
  </si>
  <si>
    <t>OTROS INGRESOS CORRIENTES</t>
  </si>
  <si>
    <t>08.01</t>
  </si>
  <si>
    <t>Recuperaciones y Reembolsos por Licencias Médicas</t>
  </si>
  <si>
    <t>08.02</t>
  </si>
  <si>
    <t>Multas y Sanciones Pecuniarias</t>
  </si>
  <si>
    <t>08.99</t>
  </si>
  <si>
    <t>Otros</t>
  </si>
  <si>
    <t>09</t>
  </si>
  <si>
    <t>APORTE FISCAL</t>
  </si>
  <si>
    <t>09.01</t>
  </si>
  <si>
    <t xml:space="preserve">Libre </t>
  </si>
  <si>
    <t>09.01.001</t>
  </si>
  <si>
    <t>Remuneraciones</t>
  </si>
  <si>
    <t>09.01.002</t>
  </si>
  <si>
    <t>Resto</t>
  </si>
  <si>
    <t>12</t>
  </si>
  <si>
    <t>RECUPERACIÓN DE PRÉSTAMOS</t>
  </si>
  <si>
    <t>12.10</t>
  </si>
  <si>
    <t>Ingresos por Percibir</t>
  </si>
  <si>
    <t>15</t>
  </si>
  <si>
    <t>SALDO INICIAL DE CAJA</t>
  </si>
  <si>
    <t>10</t>
  </si>
  <si>
    <t>10.03</t>
  </si>
  <si>
    <t>VENTA DE ACTIVOS NO FINANCIEROS</t>
  </si>
  <si>
    <t>INGRESOS</t>
  </si>
  <si>
    <t>GASTOS</t>
  </si>
  <si>
    <t>13</t>
  </si>
  <si>
    <t>13.02</t>
  </si>
  <si>
    <t>13.02.200</t>
  </si>
  <si>
    <t>TRANSFERENCIAS PARA GASTOS DE CAPITAL</t>
  </si>
  <si>
    <t>05.02.201</t>
  </si>
  <si>
    <t>Recuperación de Licencias Médicas - FONASA</t>
  </si>
  <si>
    <t>MINISTERIO DE LAS CULTURAS, LAS ARTES Y EL PATRIMONIO</t>
  </si>
  <si>
    <t>25</t>
  </si>
  <si>
    <t>Reporte Ejecución al 31/12/2022 (En Miles de $)</t>
  </si>
  <si>
    <t>Reporte Ejecución al 31/12/2023 (En Miles de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</si>
</sst>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&quot;$&quot;\ #,##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36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3DDED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</cellStyleXfs>
  <cellXfs count="104">
    <xf numFmtId="0" fontId="0" fillId="0" borderId="0" xfId="0"/>
    <xf numFmtId="49" fontId="4" fillId="2" borderId="1" xfId="0" applyNumberFormat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3" fontId="4" fillId="0" borderId="4" xfId="0" applyNumberFormat="1" applyFont="1" applyBorder="1" applyAlignment="1">
      <alignment horizontal="right" vertical="center"/>
    </xf>
    <xf numFmtId="164" fontId="4" fillId="0" borderId="5" xfId="1" applyNumberFormat="1" applyFont="1" applyBorder="1" applyAlignment="1">
      <alignment horizontal="center"/>
    </xf>
    <xf numFmtId="165" fontId="5" fillId="0" borderId="2" xfId="2" applyNumberFormat="1" applyFont="1" applyBorder="1"/>
    <xf numFmtId="3" fontId="5" fillId="0" borderId="5" xfId="0" applyNumberFormat="1" applyFont="1" applyBorder="1"/>
    <xf numFmtId="164" fontId="5" fillId="0" borderId="5" xfId="1" applyNumberFormat="1" applyFont="1" applyBorder="1" applyAlignment="1">
      <alignment horizontal="center"/>
    </xf>
    <xf numFmtId="0" fontId="4" fillId="0" borderId="2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3" fontId="4" fillId="0" borderId="5" xfId="0" applyNumberFormat="1" applyFont="1" applyBorder="1" applyAlignment="1">
      <alignment horizontal="right" vertical="center"/>
    </xf>
    <xf numFmtId="0" fontId="5" fillId="0" borderId="6" xfId="0" applyFont="1" applyBorder="1" applyAlignment="1">
      <alignment vertical="center"/>
    </xf>
    <xf numFmtId="3" fontId="5" fillId="0" borderId="5" xfId="0" applyNumberFormat="1" applyFont="1" applyBorder="1" applyAlignment="1">
      <alignment horizontal="right" vertical="center"/>
    </xf>
    <xf numFmtId="49" fontId="5" fillId="0" borderId="1" xfId="0" applyNumberFormat="1" applyFont="1" applyBorder="1" applyAlignment="1">
      <alignment horizontal="left" vertical="center"/>
    </xf>
    <xf numFmtId="3" fontId="5" fillId="0" borderId="7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49" fontId="4" fillId="2" borderId="1" xfId="0" applyNumberFormat="1" applyFont="1" applyFill="1" applyBorder="1" applyAlignment="1">
      <alignment horizontal="left" vertical="center"/>
    </xf>
    <xf numFmtId="0" fontId="4" fillId="2" borderId="2" xfId="0" applyFont="1" applyFill="1" applyBorder="1" applyAlignment="1">
      <alignment vertical="center"/>
    </xf>
    <xf numFmtId="3" fontId="4" fillId="2" borderId="5" xfId="0" applyNumberFormat="1" applyFont="1" applyFill="1" applyBorder="1" applyAlignment="1">
      <alignment horizontal="right" vertical="center"/>
    </xf>
    <xf numFmtId="164" fontId="4" fillId="2" borderId="5" xfId="1" applyNumberFormat="1" applyFont="1" applyFill="1" applyBorder="1" applyAlignment="1">
      <alignment horizontal="center"/>
    </xf>
    <xf numFmtId="49" fontId="0" fillId="0" borderId="0" xfId="0" applyNumberFormat="1"/>
    <xf numFmtId="3" fontId="0" fillId="0" borderId="0" xfId="0" applyNumberFormat="1"/>
    <xf numFmtId="49" fontId="6" fillId="0" borderId="1" xfId="0" applyNumberFormat="1" applyFont="1" applyBorder="1" applyAlignment="1">
      <alignment horizontal="left" vertical="center"/>
    </xf>
    <xf numFmtId="0" fontId="6" fillId="0" borderId="2" xfId="0" applyFont="1" applyBorder="1" applyAlignment="1">
      <alignment vertical="center"/>
    </xf>
    <xf numFmtId="3" fontId="6" fillId="0" borderId="5" xfId="0" applyNumberFormat="1" applyFont="1" applyBorder="1" applyAlignment="1">
      <alignment horizontal="right" vertical="center"/>
    </xf>
    <xf numFmtId="164" fontId="6" fillId="0" borderId="5" xfId="1" applyNumberFormat="1" applyFont="1" applyBorder="1" applyAlignment="1">
      <alignment horizontal="center"/>
    </xf>
    <xf numFmtId="0" fontId="7" fillId="0" borderId="0" xfId="0" applyFont="1"/>
    <xf numFmtId="0" fontId="5" fillId="0" borderId="1" xfId="0" applyFont="1" applyBorder="1" applyAlignment="1">
      <alignment vertical="center"/>
    </xf>
    <xf numFmtId="49" fontId="5" fillId="0" borderId="1" xfId="0" applyNumberFormat="1" applyFont="1" applyBorder="1" applyAlignment="1">
      <alignment horizontal="left" vertical="center" wrapText="1"/>
    </xf>
    <xf numFmtId="0" fontId="5" fillId="0" borderId="2" xfId="0" applyFont="1" applyBorder="1" applyAlignment="1">
      <alignment vertical="center" wrapText="1"/>
    </xf>
    <xf numFmtId="164" fontId="5" fillId="0" borderId="5" xfId="1" applyNumberFormat="1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3" fontId="4" fillId="0" borderId="1" xfId="0" applyNumberFormat="1" applyFont="1" applyBorder="1" applyAlignment="1">
      <alignment horizontal="right" vertical="center"/>
    </xf>
    <xf numFmtId="3" fontId="5" fillId="0" borderId="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vertical="center"/>
    </xf>
    <xf numFmtId="3" fontId="6" fillId="0" borderId="1" xfId="0" applyNumberFormat="1" applyFont="1" applyBorder="1" applyAlignment="1">
      <alignment horizontal="right" vertical="center"/>
    </xf>
    <xf numFmtId="49" fontId="4" fillId="0" borderId="4" xfId="0" applyNumberFormat="1" applyFont="1" applyBorder="1" applyAlignment="1">
      <alignment horizontal="left" vertical="center"/>
    </xf>
    <xf numFmtId="49" fontId="2" fillId="2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3" fontId="2" fillId="2" borderId="1" xfId="0" applyNumberFormat="1" applyFont="1" applyFill="1" applyBorder="1" applyAlignment="1">
      <alignment horizontal="right" vertical="center" wrapText="1"/>
    </xf>
    <xf numFmtId="164" fontId="2" fillId="2" borderId="5" xfId="1" applyNumberFormat="1" applyFont="1" applyFill="1" applyBorder="1" applyAlignment="1">
      <alignment horizontal="center"/>
    </xf>
    <xf numFmtId="49" fontId="4" fillId="0" borderId="5" xfId="0" applyNumberFormat="1" applyFont="1" applyBorder="1" applyAlignment="1">
      <alignment horizontal="left" vertical="center"/>
    </xf>
    <xf numFmtId="49" fontId="5" fillId="0" borderId="9" xfId="0" applyNumberFormat="1" applyFont="1" applyBorder="1" applyAlignment="1">
      <alignment horizontal="left" vertical="center"/>
    </xf>
    <xf numFmtId="3" fontId="7" fillId="0" borderId="0" xfId="0" applyNumberFormat="1" applyFont="1"/>
    <xf numFmtId="3" fontId="2" fillId="0" borderId="7" xfId="0" applyNumberFormat="1" applyFont="1" applyBorder="1" applyAlignment="1">
      <alignment horizontal="right" vertical="center" wrapText="1"/>
    </xf>
    <xf numFmtId="164" fontId="2" fillId="0" borderId="10" xfId="1" applyNumberFormat="1" applyFont="1" applyFill="1" applyBorder="1" applyAlignment="1">
      <alignment horizontal="center" vertical="center" wrapText="1"/>
    </xf>
    <xf numFmtId="3" fontId="0" fillId="0" borderId="5" xfId="0" applyNumberFormat="1" applyBorder="1" applyAlignment="1">
      <alignment horizontal="right" vertical="center"/>
    </xf>
    <xf numFmtId="164" fontId="0" fillId="0" borderId="5" xfId="1" applyNumberFormat="1" applyFont="1" applyBorder="1" applyAlignment="1">
      <alignment horizontal="center" vertical="center"/>
    </xf>
    <xf numFmtId="3" fontId="0" fillId="0" borderId="5" xfId="0" applyNumberFormat="1" applyBorder="1" applyAlignment="1">
      <alignment horizontal="left" vertical="center" indent="3"/>
    </xf>
    <xf numFmtId="0" fontId="0" fillId="0" borderId="5" xfId="0" applyBorder="1" applyAlignment="1">
      <alignment horizontal="left" vertical="center" indent="3"/>
    </xf>
    <xf numFmtId="0" fontId="4" fillId="2" borderId="5" xfId="0" applyFont="1" applyFill="1" applyBorder="1" applyAlignment="1">
      <alignment horizontal="center" vertical="center" wrapText="1"/>
    </xf>
    <xf numFmtId="3" fontId="5" fillId="0" borderId="4" xfId="0" applyNumberFormat="1" applyFont="1" applyBorder="1" applyAlignment="1">
      <alignment horizontal="right" vertical="center"/>
    </xf>
    <xf numFmtId="3" fontId="6" fillId="0" borderId="4" xfId="0" applyNumberFormat="1" applyFont="1" applyBorder="1" applyAlignment="1">
      <alignment horizontal="right" vertical="center"/>
    </xf>
    <xf numFmtId="0" fontId="2" fillId="0" borderId="7" xfId="0" applyFont="1" applyBorder="1" applyAlignment="1">
      <alignment horizontal="left" vertical="center" wrapText="1"/>
    </xf>
    <xf numFmtId="0" fontId="8" fillId="3" borderId="5" xfId="0" applyFont="1" applyFill="1" applyBorder="1" applyAlignment="1">
      <alignment horizontal="center" vertical="center" wrapText="1" readingOrder="1"/>
    </xf>
    <xf numFmtId="164" fontId="5" fillId="0" borderId="5" xfId="1" applyNumberFormat="1" applyFont="1" applyFill="1" applyBorder="1" applyAlignment="1">
      <alignment horizontal="center"/>
    </xf>
    <xf numFmtId="165" fontId="5" fillId="0" borderId="8" xfId="2" applyNumberFormat="1" applyFont="1" applyBorder="1"/>
    <xf numFmtId="3" fontId="5" fillId="0" borderId="3" xfId="0" applyNumberFormat="1" applyFont="1" applyBorder="1"/>
    <xf numFmtId="164" fontId="5" fillId="0" borderId="3" xfId="1" applyNumberFormat="1" applyFont="1" applyBorder="1" applyAlignment="1">
      <alignment horizontal="center"/>
    </xf>
    <xf numFmtId="49" fontId="4" fillId="0" borderId="9" xfId="0" applyNumberFormat="1" applyFont="1" applyBorder="1" applyAlignment="1">
      <alignment horizontal="left" vertical="center"/>
    </xf>
    <xf numFmtId="0" fontId="4" fillId="0" borderId="6" xfId="0" applyFont="1" applyBorder="1" applyAlignment="1">
      <alignment vertical="center"/>
    </xf>
    <xf numFmtId="3" fontId="4" fillId="0" borderId="12" xfId="0" applyNumberFormat="1" applyFont="1" applyBorder="1" applyAlignment="1">
      <alignment horizontal="right" vertical="center"/>
    </xf>
    <xf numFmtId="164" fontId="4" fillId="0" borderId="7" xfId="1" applyNumberFormat="1" applyFont="1" applyBorder="1" applyAlignment="1">
      <alignment horizontal="center"/>
    </xf>
    <xf numFmtId="165" fontId="5" fillId="0" borderId="5" xfId="2" applyNumberFormat="1" applyFont="1" applyBorder="1"/>
    <xf numFmtId="49" fontId="9" fillId="0" borderId="0" xfId="0" applyNumberFormat="1" applyFont="1" applyAlignment="1">
      <alignment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3" fontId="0" fillId="0" borderId="7" xfId="0" applyNumberFormat="1" applyBorder="1" applyAlignment="1">
      <alignment horizontal="right" vertical="center"/>
    </xf>
    <xf numFmtId="0" fontId="3" fillId="0" borderId="0" xfId="0" applyFont="1"/>
    <xf numFmtId="3" fontId="3" fillId="0" borderId="0" xfId="0" applyNumberFormat="1" applyFont="1"/>
    <xf numFmtId="49" fontId="4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3" fontId="5" fillId="0" borderId="0" xfId="0" applyNumberFormat="1" applyFont="1"/>
    <xf numFmtId="49" fontId="5" fillId="0" borderId="4" xfId="0" applyNumberFormat="1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4" fillId="0" borderId="9" xfId="0" applyFont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3" fontId="4" fillId="0" borderId="5" xfId="0" applyNumberFormat="1" applyFont="1" applyBorder="1"/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left" vertical="center" wrapText="1"/>
    </xf>
    <xf numFmtId="49" fontId="4" fillId="0" borderId="5" xfId="0" applyNumberFormat="1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49" fontId="4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3" fontId="4" fillId="0" borderId="0" xfId="0" applyNumberFormat="1" applyFont="1"/>
    <xf numFmtId="0" fontId="4" fillId="2" borderId="5" xfId="0" applyFont="1" applyFill="1" applyBorder="1" applyAlignment="1">
      <alignment horizontal="left" vertical="center" wrapText="1"/>
    </xf>
    <xf numFmtId="3" fontId="4" fillId="2" borderId="5" xfId="0" applyNumberFormat="1" applyFont="1" applyFill="1" applyBorder="1"/>
    <xf numFmtId="49" fontId="2" fillId="0" borderId="0" xfId="0" applyNumberFormat="1" applyFont="1"/>
    <xf numFmtId="164" fontId="4" fillId="0" borderId="0" xfId="1" applyNumberFormat="1" applyFont="1" applyFill="1" applyBorder="1" applyAlignment="1">
      <alignment horizontal="center"/>
    </xf>
    <xf numFmtId="49" fontId="6" fillId="0" borderId="1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3" fontId="6" fillId="0" borderId="5" xfId="0" applyNumberFormat="1" applyFont="1" applyBorder="1"/>
    <xf numFmtId="0" fontId="2" fillId="0" borderId="0" xfId="0" applyFont="1"/>
    <xf numFmtId="3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0" fillId="0" borderId="11" xfId="0" applyNumberFormat="1" applyBorder="1" applyAlignment="1">
      <alignment horizontal="left"/>
    </xf>
  </cellXfs>
  <cellStyles count="6">
    <cellStyle name="Normal" xfId="0" builtinId="0"/>
    <cellStyle name="Normal 2" xfId="3" xr:uid="{00000000-0005-0000-0000-000002000000}"/>
    <cellStyle name="Normal 3" xfId="2" xr:uid="{00000000-0005-0000-0000-000003000000}"/>
    <cellStyle name="Normal 3 2 5" xfId="5" xr:uid="{00000000-0005-0000-0000-000004000000}"/>
    <cellStyle name="Porcentaje" xfId="1" builtinId="5"/>
    <cellStyle name="Porcentaje 2" xfId="4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L17"/>
  <sheetViews>
    <sheetView tabSelected="1" zoomScale="90" zoomScaleNormal="90" workbookViewId="0">
      <selection activeCell="B2" sqref="B2:I2"/>
    </sheetView>
  </sheetViews>
  <sheetFormatPr baseColWidth="10" defaultRowHeight="15" x14ac:dyDescent="0.25"/>
  <cols>
    <col min="2" max="2" width="64.28515625" bestFit="1" customWidth="1"/>
    <col min="3" max="4" width="16.28515625" customWidth="1"/>
    <col min="5" max="5" width="16.7109375" customWidth="1"/>
    <col min="6" max="6" width="16.28515625" customWidth="1"/>
    <col min="7" max="7" width="18.28515625" customWidth="1"/>
    <col min="8" max="9" width="16.28515625" customWidth="1"/>
  </cols>
  <sheetData>
    <row r="2" spans="2:12" x14ac:dyDescent="0.25">
      <c r="B2" s="100" t="s">
        <v>162</v>
      </c>
      <c r="C2" s="100"/>
      <c r="D2" s="100"/>
      <c r="E2" s="100"/>
      <c r="F2" s="100"/>
      <c r="G2" s="100"/>
      <c r="H2" s="100"/>
      <c r="I2" s="100"/>
    </row>
    <row r="3" spans="2:12" x14ac:dyDescent="0.25">
      <c r="B3" s="101" t="s">
        <v>164</v>
      </c>
      <c r="C3" s="101"/>
      <c r="D3" s="101"/>
      <c r="E3" s="101"/>
      <c r="F3" s="101"/>
      <c r="G3" s="101"/>
      <c r="H3" s="101"/>
      <c r="I3" s="101"/>
    </row>
    <row r="4" spans="2:12" x14ac:dyDescent="0.25">
      <c r="B4" s="98" t="s">
        <v>154</v>
      </c>
    </row>
    <row r="5" spans="2:12" ht="30" x14ac:dyDescent="0.25">
      <c r="B5" s="59" t="s">
        <v>95</v>
      </c>
      <c r="C5" s="59" t="s">
        <v>2</v>
      </c>
      <c r="D5" s="59" t="s">
        <v>3</v>
      </c>
      <c r="E5" s="59" t="s">
        <v>4</v>
      </c>
      <c r="F5" s="59" t="s">
        <v>5</v>
      </c>
      <c r="G5" s="59" t="s">
        <v>6</v>
      </c>
      <c r="H5" s="59" t="s">
        <v>7</v>
      </c>
      <c r="I5" s="59" t="s">
        <v>8</v>
      </c>
    </row>
    <row r="6" spans="2:12" x14ac:dyDescent="0.25">
      <c r="B6" s="58" t="s">
        <v>96</v>
      </c>
      <c r="C6" s="49">
        <f>SUM(C7:C9)</f>
        <v>167265111</v>
      </c>
      <c r="D6" s="49">
        <f>SUM(D7:D9)</f>
        <v>162538993</v>
      </c>
      <c r="E6" s="49">
        <f>SUM(E7:E9)</f>
        <v>4726118</v>
      </c>
      <c r="F6" s="49">
        <f>SUM(F7:F9)</f>
        <v>162538993</v>
      </c>
      <c r="G6" s="49">
        <f>SUM(G7:G9)</f>
        <v>0</v>
      </c>
      <c r="H6" s="50">
        <f>+D6/C6</f>
        <v>0.97174474717563786</v>
      </c>
      <c r="I6" s="50">
        <f>+F6/C6</f>
        <v>0.97174474717563786</v>
      </c>
    </row>
    <row r="7" spans="2:12" x14ac:dyDescent="0.25">
      <c r="B7" s="53" t="s">
        <v>93</v>
      </c>
      <c r="C7" s="51">
        <f>+'01-01'!C24</f>
        <v>102565619</v>
      </c>
      <c r="D7" s="51">
        <f>+'01-01'!D24</f>
        <v>99443574</v>
      </c>
      <c r="E7" s="51">
        <f>+'01-01'!E24</f>
        <v>3122045</v>
      </c>
      <c r="F7" s="51">
        <f>+'01-01'!F24</f>
        <v>99443574</v>
      </c>
      <c r="G7" s="51">
        <f>+'01-01'!G24</f>
        <v>0</v>
      </c>
      <c r="H7" s="52">
        <f>+D7/C7</f>
        <v>0.96956051130545018</v>
      </c>
      <c r="I7" s="52">
        <f>+F7/C7</f>
        <v>0.96956051130545018</v>
      </c>
    </row>
    <row r="8" spans="2:12" x14ac:dyDescent="0.25">
      <c r="B8" s="54" t="s">
        <v>94</v>
      </c>
      <c r="C8" s="51">
        <f>+'01-02'!C11</f>
        <v>47612324</v>
      </c>
      <c r="D8" s="51">
        <f>+'01-02'!D11</f>
        <v>46470597</v>
      </c>
      <c r="E8" s="51">
        <f>+'01-02'!E11</f>
        <v>1141727</v>
      </c>
      <c r="F8" s="51">
        <f>+'01-02'!F11</f>
        <v>46470597</v>
      </c>
      <c r="G8" s="51">
        <f>+'01-02'!G11</f>
        <v>0</v>
      </c>
      <c r="H8" s="52">
        <f t="shared" ref="H8:H9" si="0">+D8/C8</f>
        <v>0.97602034716893882</v>
      </c>
      <c r="I8" s="52">
        <f t="shared" ref="I8:I9" si="1">+F8/C8</f>
        <v>0.97602034716893882</v>
      </c>
    </row>
    <row r="9" spans="2:12" x14ac:dyDescent="0.25">
      <c r="B9" s="54" t="s">
        <v>116</v>
      </c>
      <c r="C9" s="72">
        <f>+'01-50'!C10</f>
        <v>17087168</v>
      </c>
      <c r="D9" s="72">
        <f>+'01-50'!D10</f>
        <v>16624822</v>
      </c>
      <c r="E9" s="72">
        <f>+'01-50'!E10</f>
        <v>462346</v>
      </c>
      <c r="F9" s="72">
        <f>+'01-50'!F10</f>
        <v>16624822</v>
      </c>
      <c r="G9" s="72">
        <f>+'01-50'!G10</f>
        <v>0</v>
      </c>
      <c r="H9" s="52">
        <f t="shared" si="0"/>
        <v>0.97294191758400217</v>
      </c>
      <c r="I9" s="52">
        <f t="shared" si="1"/>
        <v>0.97294191758400217</v>
      </c>
    </row>
    <row r="11" spans="2:12" x14ac:dyDescent="0.25">
      <c r="B11" s="99" t="s">
        <v>155</v>
      </c>
    </row>
    <row r="12" spans="2:12" ht="30" x14ac:dyDescent="0.25">
      <c r="B12" s="59" t="s">
        <v>95</v>
      </c>
      <c r="C12" s="59" t="s">
        <v>2</v>
      </c>
      <c r="D12" s="59" t="s">
        <v>3</v>
      </c>
      <c r="E12" s="59" t="s">
        <v>4</v>
      </c>
      <c r="F12" s="59" t="s">
        <v>5</v>
      </c>
      <c r="G12" s="59" t="s">
        <v>6</v>
      </c>
      <c r="H12" s="59" t="s">
        <v>7</v>
      </c>
      <c r="I12" s="59" t="s">
        <v>8</v>
      </c>
    </row>
    <row r="13" spans="2:12" x14ac:dyDescent="0.25">
      <c r="B13" s="58" t="s">
        <v>96</v>
      </c>
      <c r="C13" s="49">
        <f>SUM(C14:C16)</f>
        <v>167265111</v>
      </c>
      <c r="D13" s="49">
        <f>SUM(D14:D16)</f>
        <v>164748954</v>
      </c>
      <c r="E13" s="49">
        <f>SUM(E14:E16)</f>
        <v>2516157</v>
      </c>
      <c r="F13" s="49">
        <f>SUM(F14:F16)</f>
        <v>164005573</v>
      </c>
      <c r="G13" s="49">
        <f>SUM(G14:G16)</f>
        <v>743381</v>
      </c>
      <c r="H13" s="50">
        <f>+D13/C13</f>
        <v>0.98495707212964456</v>
      </c>
      <c r="I13" s="50">
        <f>+F13/C13</f>
        <v>0.9805127442267384</v>
      </c>
    </row>
    <row r="14" spans="2:12" x14ac:dyDescent="0.25">
      <c r="B14" s="53" t="s">
        <v>93</v>
      </c>
      <c r="C14" s="51">
        <f>'01-01'!C79</f>
        <v>102565619</v>
      </c>
      <c r="D14" s="51">
        <f>'01-01'!D79</f>
        <v>101035519</v>
      </c>
      <c r="E14" s="51">
        <f>'01-01'!E79</f>
        <v>1530100</v>
      </c>
      <c r="F14" s="51">
        <f>'01-01'!F79</f>
        <v>100327726</v>
      </c>
      <c r="G14" s="51">
        <f>'01-01'!G79</f>
        <v>707793</v>
      </c>
      <c r="H14" s="52">
        <f>+D14/C14</f>
        <v>0.98508174557012129</v>
      </c>
      <c r="I14" s="52">
        <f>+F14/C14</f>
        <v>0.97818086585135322</v>
      </c>
    </row>
    <row r="15" spans="2:12" x14ac:dyDescent="0.25">
      <c r="B15" s="54" t="s">
        <v>94</v>
      </c>
      <c r="C15" s="51">
        <f>'01-02'!C36</f>
        <v>47612324</v>
      </c>
      <c r="D15" s="51">
        <f>'01-02'!D36</f>
        <v>46626329</v>
      </c>
      <c r="E15" s="51">
        <f>'01-02'!E36</f>
        <v>985995</v>
      </c>
      <c r="F15" s="51">
        <f>'01-02'!F36</f>
        <v>46590941</v>
      </c>
      <c r="G15" s="51">
        <f>'01-02'!G36</f>
        <v>35388</v>
      </c>
      <c r="H15" s="52">
        <f t="shared" ref="H15" si="2">+D15/C15</f>
        <v>0.97929118099759216</v>
      </c>
      <c r="I15" s="52">
        <f t="shared" ref="I15" si="3">+F15/C15</f>
        <v>0.97854792805324942</v>
      </c>
      <c r="K15" s="26"/>
      <c r="L15" s="26"/>
    </row>
    <row r="16" spans="2:12" x14ac:dyDescent="0.25">
      <c r="B16" s="54" t="s">
        <v>116</v>
      </c>
      <c r="C16" s="72">
        <f>+'01-50'!C25</f>
        <v>17087168</v>
      </c>
      <c r="D16" s="72">
        <f>+'01-50'!D25</f>
        <v>17087106</v>
      </c>
      <c r="E16" s="72">
        <f>+'01-50'!E25</f>
        <v>62</v>
      </c>
      <c r="F16" s="72">
        <f>+'01-50'!F25</f>
        <v>17086906</v>
      </c>
      <c r="G16" s="72">
        <f>+'01-50'!G25</f>
        <v>200</v>
      </c>
      <c r="H16" s="52">
        <f t="shared" ref="H16" si="4">+D16/C16</f>
        <v>0.99999637154618015</v>
      </c>
      <c r="I16" s="52">
        <f t="shared" ref="I16" si="5">+F16/C16</f>
        <v>0.99998466685643872</v>
      </c>
      <c r="K16" s="26"/>
      <c r="L16" s="26"/>
    </row>
    <row r="17" spans="3:3" x14ac:dyDescent="0.25">
      <c r="C17" t="s">
        <v>81</v>
      </c>
    </row>
  </sheetData>
  <mergeCells count="2">
    <mergeCell ref="B2:I2"/>
    <mergeCell ref="B3:I3"/>
  </mergeCells>
  <pageMargins left="0.7" right="0.7" top="0.75" bottom="0.75" header="0.3" footer="0.3"/>
  <pageSetup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outlinePr summaryBelow="0"/>
    <pageSetUpPr fitToPage="1"/>
  </sheetPr>
  <dimension ref="A2:Z88"/>
  <sheetViews>
    <sheetView showGridLines="0" zoomScale="90" zoomScaleNormal="90" workbookViewId="0">
      <selection activeCell="A2" sqref="A2:I2"/>
    </sheetView>
  </sheetViews>
  <sheetFormatPr baseColWidth="10" defaultRowHeight="15" outlineLevelRow="1" x14ac:dyDescent="0.25"/>
  <cols>
    <col min="1" max="1" width="11.42578125" style="25"/>
    <col min="2" max="2" width="55.7109375" customWidth="1"/>
    <col min="3" max="3" width="15.140625" customWidth="1"/>
    <col min="4" max="4" width="14.7109375" customWidth="1"/>
    <col min="5" max="5" width="16.42578125" customWidth="1"/>
    <col min="6" max="6" width="14.5703125" customWidth="1"/>
    <col min="7" max="7" width="15.7109375" customWidth="1"/>
    <col min="8" max="8" width="13" customWidth="1"/>
    <col min="9" max="9" width="11.28515625" customWidth="1"/>
    <col min="10" max="10" width="10.28515625" customWidth="1"/>
    <col min="11" max="11" width="10.7109375" customWidth="1"/>
    <col min="12" max="19" width="11.42578125" customWidth="1"/>
    <col min="20" max="20" width="10.28515625" customWidth="1"/>
    <col min="21" max="21" width="11.28515625" customWidth="1"/>
    <col min="22" max="26" width="11.42578125" customWidth="1"/>
  </cols>
  <sheetData>
    <row r="2" spans="1:11" x14ac:dyDescent="0.25">
      <c r="A2" s="102" t="s">
        <v>29</v>
      </c>
      <c r="B2" s="102"/>
      <c r="C2" s="102"/>
      <c r="D2" s="102"/>
      <c r="E2" s="102"/>
      <c r="F2" s="102"/>
      <c r="G2" s="102"/>
      <c r="H2" s="102"/>
      <c r="I2" s="102"/>
      <c r="J2" s="71"/>
      <c r="K2" s="71"/>
    </row>
    <row r="3" spans="1:11" x14ac:dyDescent="0.25">
      <c r="A3" s="101" t="s">
        <v>164</v>
      </c>
      <c r="B3" s="101"/>
      <c r="C3" s="101"/>
      <c r="D3" s="101"/>
      <c r="E3" s="101"/>
      <c r="F3" s="101"/>
      <c r="G3" s="101"/>
      <c r="H3" s="101"/>
      <c r="I3" s="101"/>
      <c r="J3" s="70"/>
      <c r="K3" s="70"/>
    </row>
    <row r="4" spans="1:11" ht="23.25" customHeight="1" x14ac:dyDescent="0.25">
      <c r="A4" s="93" t="s">
        <v>154</v>
      </c>
    </row>
    <row r="5" spans="1:11" ht="25.5" x14ac:dyDescent="0.25">
      <c r="A5" s="1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  <c r="H5" s="4" t="s">
        <v>7</v>
      </c>
      <c r="I5" s="4" t="s">
        <v>8</v>
      </c>
    </row>
    <row r="6" spans="1:11" x14ac:dyDescent="0.25">
      <c r="A6" s="5" t="s">
        <v>122</v>
      </c>
      <c r="B6" s="6" t="s">
        <v>31</v>
      </c>
      <c r="C6" s="7">
        <f>+C7</f>
        <v>1048447</v>
      </c>
      <c r="D6" s="7">
        <f>+D7</f>
        <v>1009992</v>
      </c>
      <c r="E6" s="7">
        <f>+C6-D6</f>
        <v>38455</v>
      </c>
      <c r="F6" s="7">
        <f>+F7</f>
        <v>1009992</v>
      </c>
      <c r="G6" s="7">
        <f>+D6-F6</f>
        <v>0</v>
      </c>
      <c r="H6" s="8">
        <f>+D6/C6</f>
        <v>0.96332194188165921</v>
      </c>
      <c r="I6" s="8">
        <f>+F6/C6</f>
        <v>0.96332194188165921</v>
      </c>
    </row>
    <row r="7" spans="1:11" s="73" customFormat="1" x14ac:dyDescent="0.25">
      <c r="A7" s="95" t="s">
        <v>123</v>
      </c>
      <c r="B7" s="96" t="s">
        <v>124</v>
      </c>
      <c r="C7" s="97">
        <f>+C8+C9</f>
        <v>1048447</v>
      </c>
      <c r="D7" s="97">
        <f t="shared" ref="D7:G7" si="0">+D8+D9</f>
        <v>1009992</v>
      </c>
      <c r="E7" s="97">
        <f t="shared" si="0"/>
        <v>38455</v>
      </c>
      <c r="F7" s="97">
        <f t="shared" si="0"/>
        <v>1009992</v>
      </c>
      <c r="G7" s="97">
        <f t="shared" si="0"/>
        <v>0</v>
      </c>
      <c r="H7" s="30">
        <f t="shared" ref="H7:H23" si="1">+D7/C7</f>
        <v>0.96332194188165921</v>
      </c>
      <c r="I7" s="30">
        <f t="shared" ref="I7:I23" si="2">+F7/C7</f>
        <v>0.96332194188165921</v>
      </c>
    </row>
    <row r="8" spans="1:11" x14ac:dyDescent="0.25">
      <c r="A8" s="33" t="s">
        <v>125</v>
      </c>
      <c r="B8" s="76" t="s">
        <v>126</v>
      </c>
      <c r="C8" s="10">
        <v>1048437</v>
      </c>
      <c r="D8" s="10">
        <v>928095</v>
      </c>
      <c r="E8" s="56">
        <f t="shared" ref="E8:E23" si="3">+C8-D8</f>
        <v>120342</v>
      </c>
      <c r="F8" s="10">
        <v>928095</v>
      </c>
      <c r="G8" s="10">
        <f t="shared" ref="G8:G23" si="4">+D8-F8</f>
        <v>0</v>
      </c>
      <c r="H8" s="11">
        <f t="shared" si="1"/>
        <v>0.88521770979086012</v>
      </c>
      <c r="I8" s="11">
        <f t="shared" si="2"/>
        <v>0.88521770979086012</v>
      </c>
    </row>
    <row r="9" spans="1:11" x14ac:dyDescent="0.25">
      <c r="A9" s="33" t="s">
        <v>160</v>
      </c>
      <c r="B9" s="76" t="s">
        <v>161</v>
      </c>
      <c r="C9" s="10">
        <v>10</v>
      </c>
      <c r="D9" s="10">
        <v>81897</v>
      </c>
      <c r="E9" s="56">
        <f t="shared" si="3"/>
        <v>-81887</v>
      </c>
      <c r="F9" s="10">
        <v>81897</v>
      </c>
      <c r="G9" s="10">
        <f t="shared" si="4"/>
        <v>0</v>
      </c>
      <c r="H9" s="11">
        <f t="shared" si="1"/>
        <v>8189.7</v>
      </c>
      <c r="I9" s="11">
        <f t="shared" si="2"/>
        <v>8189.7</v>
      </c>
    </row>
    <row r="10" spans="1:11" x14ac:dyDescent="0.25">
      <c r="A10" s="75" t="s">
        <v>127</v>
      </c>
      <c r="B10" s="81" t="s">
        <v>128</v>
      </c>
      <c r="C10" s="82">
        <v>12950</v>
      </c>
      <c r="D10" s="82">
        <v>0</v>
      </c>
      <c r="E10" s="7">
        <f t="shared" si="3"/>
        <v>12950</v>
      </c>
      <c r="F10" s="82">
        <v>0</v>
      </c>
      <c r="G10" s="82">
        <f t="shared" si="4"/>
        <v>0</v>
      </c>
      <c r="H10" s="8">
        <f t="shared" si="1"/>
        <v>0</v>
      </c>
      <c r="I10" s="8">
        <f t="shared" si="2"/>
        <v>0</v>
      </c>
    </row>
    <row r="11" spans="1:11" x14ac:dyDescent="0.25">
      <c r="A11" s="75" t="s">
        <v>129</v>
      </c>
      <c r="B11" s="81" t="s">
        <v>130</v>
      </c>
      <c r="C11" s="82">
        <f>SUM(C12:C14)</f>
        <v>2195402</v>
      </c>
      <c r="D11" s="82">
        <f>SUM(D12:D14)</f>
        <v>2576260</v>
      </c>
      <c r="E11" s="7">
        <f t="shared" si="3"/>
        <v>-380858</v>
      </c>
      <c r="F11" s="82">
        <f>SUM(F12:F14)</f>
        <v>2576260</v>
      </c>
      <c r="G11" s="82">
        <f t="shared" si="4"/>
        <v>0</v>
      </c>
      <c r="H11" s="8">
        <f t="shared" si="1"/>
        <v>1.1734798456045863</v>
      </c>
      <c r="I11" s="8">
        <f t="shared" si="2"/>
        <v>1.1734798456045863</v>
      </c>
    </row>
    <row r="12" spans="1:11" x14ac:dyDescent="0.25">
      <c r="A12" s="33" t="s">
        <v>131</v>
      </c>
      <c r="B12" s="76" t="s">
        <v>132</v>
      </c>
      <c r="C12" s="10">
        <v>671370</v>
      </c>
      <c r="D12" s="10">
        <v>860061</v>
      </c>
      <c r="E12" s="56">
        <f t="shared" si="3"/>
        <v>-188691</v>
      </c>
      <c r="F12" s="10">
        <v>860061</v>
      </c>
      <c r="G12" s="10">
        <f t="shared" si="4"/>
        <v>0</v>
      </c>
      <c r="H12" s="11">
        <f t="shared" si="1"/>
        <v>1.2810536663836634</v>
      </c>
      <c r="I12" s="11">
        <f t="shared" si="2"/>
        <v>1.2810536663836634</v>
      </c>
    </row>
    <row r="13" spans="1:11" x14ac:dyDescent="0.25">
      <c r="A13" s="33" t="s">
        <v>133</v>
      </c>
      <c r="B13" s="76" t="s">
        <v>134</v>
      </c>
      <c r="C13" s="10">
        <v>2000</v>
      </c>
      <c r="D13" s="10">
        <v>1908</v>
      </c>
      <c r="E13" s="56">
        <f t="shared" si="3"/>
        <v>92</v>
      </c>
      <c r="F13" s="10">
        <v>1908</v>
      </c>
      <c r="G13" s="10">
        <f t="shared" si="4"/>
        <v>0</v>
      </c>
      <c r="H13" s="11">
        <f t="shared" si="1"/>
        <v>0.95399999999999996</v>
      </c>
      <c r="I13" s="11">
        <f t="shared" si="2"/>
        <v>0.95399999999999996</v>
      </c>
    </row>
    <row r="14" spans="1:11" x14ac:dyDescent="0.25">
      <c r="A14" s="33" t="s">
        <v>135</v>
      </c>
      <c r="B14" s="76" t="s">
        <v>136</v>
      </c>
      <c r="C14" s="10">
        <v>1522032</v>
      </c>
      <c r="D14" s="10">
        <v>1714291</v>
      </c>
      <c r="E14" s="56">
        <f t="shared" si="3"/>
        <v>-192259</v>
      </c>
      <c r="F14" s="10">
        <v>1714291</v>
      </c>
      <c r="G14" s="10">
        <f t="shared" si="4"/>
        <v>0</v>
      </c>
      <c r="H14" s="11">
        <f t="shared" si="1"/>
        <v>1.1263173179013319</v>
      </c>
      <c r="I14" s="11">
        <f t="shared" si="2"/>
        <v>1.1263173179013319</v>
      </c>
    </row>
    <row r="15" spans="1:11" x14ac:dyDescent="0.25">
      <c r="A15" s="75" t="s">
        <v>137</v>
      </c>
      <c r="B15" s="81" t="s">
        <v>138</v>
      </c>
      <c r="C15" s="82">
        <f>+C16</f>
        <v>94741230</v>
      </c>
      <c r="D15" s="82">
        <f>+D16</f>
        <v>94224168</v>
      </c>
      <c r="E15" s="7">
        <f t="shared" si="3"/>
        <v>517062</v>
      </c>
      <c r="F15" s="82">
        <f>+F16</f>
        <v>94224168</v>
      </c>
      <c r="G15" s="82">
        <f t="shared" si="4"/>
        <v>0</v>
      </c>
      <c r="H15" s="8">
        <f t="shared" si="1"/>
        <v>0.99454237611227969</v>
      </c>
      <c r="I15" s="8">
        <f t="shared" si="2"/>
        <v>0.99454237611227969</v>
      </c>
    </row>
    <row r="16" spans="1:11" s="73" customFormat="1" x14ac:dyDescent="0.25">
      <c r="A16" s="95" t="s">
        <v>139</v>
      </c>
      <c r="B16" s="96" t="s">
        <v>140</v>
      </c>
      <c r="C16" s="97">
        <f>+C17+C18</f>
        <v>94741230</v>
      </c>
      <c r="D16" s="97">
        <f>+D17+D18</f>
        <v>94224168</v>
      </c>
      <c r="E16" s="57">
        <f t="shared" si="3"/>
        <v>517062</v>
      </c>
      <c r="F16" s="97">
        <f>+F17+F18</f>
        <v>94224168</v>
      </c>
      <c r="G16" s="97">
        <f t="shared" si="4"/>
        <v>0</v>
      </c>
      <c r="H16" s="30">
        <f t="shared" si="1"/>
        <v>0.99454237611227969</v>
      </c>
      <c r="I16" s="30">
        <f t="shared" si="2"/>
        <v>0.99454237611227969</v>
      </c>
    </row>
    <row r="17" spans="1:26" x14ac:dyDescent="0.25">
      <c r="A17" s="33" t="s">
        <v>141</v>
      </c>
      <c r="B17" s="76" t="s">
        <v>142</v>
      </c>
      <c r="C17" s="10">
        <v>22015595</v>
      </c>
      <c r="D17" s="10">
        <v>21704345</v>
      </c>
      <c r="E17" s="56">
        <f t="shared" si="3"/>
        <v>311250</v>
      </c>
      <c r="F17" s="10">
        <v>21704345</v>
      </c>
      <c r="G17" s="10">
        <f t="shared" si="4"/>
        <v>0</v>
      </c>
      <c r="H17" s="11">
        <f t="shared" si="1"/>
        <v>0.98586229443265105</v>
      </c>
      <c r="I17" s="11">
        <f t="shared" si="2"/>
        <v>0.98586229443265105</v>
      </c>
    </row>
    <row r="18" spans="1:26" x14ac:dyDescent="0.25">
      <c r="A18" s="33" t="s">
        <v>143</v>
      </c>
      <c r="B18" s="76" t="s">
        <v>144</v>
      </c>
      <c r="C18" s="10">
        <v>72725635</v>
      </c>
      <c r="D18" s="10">
        <v>72519823</v>
      </c>
      <c r="E18" s="56">
        <f t="shared" si="3"/>
        <v>205812</v>
      </c>
      <c r="F18" s="10">
        <v>72519823</v>
      </c>
      <c r="G18" s="10">
        <f t="shared" si="4"/>
        <v>0</v>
      </c>
      <c r="H18" s="11">
        <f t="shared" si="1"/>
        <v>0.9971700212724165</v>
      </c>
      <c r="I18" s="11">
        <f t="shared" si="2"/>
        <v>0.9971700212724165</v>
      </c>
    </row>
    <row r="19" spans="1:26" x14ac:dyDescent="0.25">
      <c r="A19" s="75" t="s">
        <v>151</v>
      </c>
      <c r="B19" s="81" t="s">
        <v>153</v>
      </c>
      <c r="C19" s="82">
        <f>+C20</f>
        <v>19243</v>
      </c>
      <c r="D19" s="82">
        <f>+D20</f>
        <v>26649</v>
      </c>
      <c r="E19" s="7">
        <f t="shared" ref="E19:E20" si="5">+C19-D19</f>
        <v>-7406</v>
      </c>
      <c r="F19" s="82">
        <f>+F20</f>
        <v>26649</v>
      </c>
      <c r="G19" s="82">
        <f t="shared" ref="G19:G20" si="6">+D19-F19</f>
        <v>0</v>
      </c>
      <c r="H19" s="8">
        <f t="shared" ref="H19:H20" si="7">+D19/C19</f>
        <v>1.3848672244452529</v>
      </c>
      <c r="I19" s="8">
        <f t="shared" ref="I19:I20" si="8">+F19/C19</f>
        <v>1.3848672244452529</v>
      </c>
    </row>
    <row r="20" spans="1:26" x14ac:dyDescent="0.25">
      <c r="A20" s="78" t="s">
        <v>152</v>
      </c>
      <c r="B20" s="79" t="s">
        <v>19</v>
      </c>
      <c r="C20" s="62">
        <v>19243</v>
      </c>
      <c r="D20" s="62">
        <v>26649</v>
      </c>
      <c r="E20" s="56">
        <f t="shared" si="5"/>
        <v>-7406</v>
      </c>
      <c r="F20" s="62">
        <v>26649</v>
      </c>
      <c r="G20" s="62">
        <f t="shared" si="6"/>
        <v>0</v>
      </c>
      <c r="H20" s="63">
        <f t="shared" si="7"/>
        <v>1.3848672244452529</v>
      </c>
      <c r="I20" s="63">
        <f t="shared" si="8"/>
        <v>1.3848672244452529</v>
      </c>
    </row>
    <row r="21" spans="1:26" x14ac:dyDescent="0.25">
      <c r="A21" s="75" t="s">
        <v>145</v>
      </c>
      <c r="B21" s="81" t="s">
        <v>146</v>
      </c>
      <c r="C21" s="82">
        <f>+C22</f>
        <v>1087056</v>
      </c>
      <c r="D21" s="82">
        <f>+D22</f>
        <v>1606505</v>
      </c>
      <c r="E21" s="7">
        <f t="shared" si="3"/>
        <v>-519449</v>
      </c>
      <c r="F21" s="82">
        <f>+F22</f>
        <v>1606505</v>
      </c>
      <c r="G21" s="82">
        <f t="shared" si="4"/>
        <v>0</v>
      </c>
      <c r="H21" s="8">
        <f t="shared" si="1"/>
        <v>1.4778493472277416</v>
      </c>
      <c r="I21" s="8">
        <f t="shared" si="2"/>
        <v>1.4778493472277416</v>
      </c>
    </row>
    <row r="22" spans="1:26" x14ac:dyDescent="0.25">
      <c r="A22" s="78" t="s">
        <v>147</v>
      </c>
      <c r="B22" s="79" t="s">
        <v>148</v>
      </c>
      <c r="C22" s="62">
        <v>1087056</v>
      </c>
      <c r="D22" s="62">
        <v>1606505</v>
      </c>
      <c r="E22" s="56">
        <f t="shared" si="3"/>
        <v>-519449</v>
      </c>
      <c r="F22" s="62">
        <v>1606505</v>
      </c>
      <c r="G22" s="62">
        <f t="shared" si="4"/>
        <v>0</v>
      </c>
      <c r="H22" s="63">
        <f t="shared" si="1"/>
        <v>1.4778493472277416</v>
      </c>
      <c r="I22" s="63">
        <f t="shared" si="2"/>
        <v>1.4778493472277416</v>
      </c>
    </row>
    <row r="23" spans="1:26" x14ac:dyDescent="0.25">
      <c r="A23" s="86" t="s">
        <v>149</v>
      </c>
      <c r="B23" s="87" t="s">
        <v>150</v>
      </c>
      <c r="C23" s="82">
        <v>3461291</v>
      </c>
      <c r="D23" s="82">
        <v>0</v>
      </c>
      <c r="E23" s="14">
        <f t="shared" si="3"/>
        <v>3461291</v>
      </c>
      <c r="F23" s="82">
        <v>0</v>
      </c>
      <c r="G23" s="82">
        <f t="shared" si="4"/>
        <v>0</v>
      </c>
      <c r="H23" s="8">
        <f t="shared" si="1"/>
        <v>0</v>
      </c>
      <c r="I23" s="8">
        <f t="shared" si="2"/>
        <v>0</v>
      </c>
    </row>
    <row r="24" spans="1:26" x14ac:dyDescent="0.25">
      <c r="A24" s="85"/>
      <c r="B24" s="91" t="s">
        <v>28</v>
      </c>
      <c r="C24" s="92">
        <f>+C6+C10+C11+C15+C19+C21+C23</f>
        <v>102565619</v>
      </c>
      <c r="D24" s="92">
        <f>+D6+D10+D11+D15+D19+D21+D23</f>
        <v>99443574</v>
      </c>
      <c r="E24" s="92">
        <f t="shared" ref="E24:G24" si="9">+E6+E10+E11+E15+E19+E21+E23</f>
        <v>3122045</v>
      </c>
      <c r="F24" s="92">
        <f t="shared" si="9"/>
        <v>99443574</v>
      </c>
      <c r="G24" s="92">
        <f t="shared" si="9"/>
        <v>0</v>
      </c>
      <c r="H24" s="24">
        <f>+D24/C24</f>
        <v>0.96956051130545018</v>
      </c>
      <c r="I24" s="24">
        <f>+F24/C24</f>
        <v>0.96956051130545018</v>
      </c>
    </row>
    <row r="25" spans="1:26" x14ac:dyDescent="0.25">
      <c r="A25" s="88"/>
      <c r="B25" s="89"/>
      <c r="C25" s="90"/>
      <c r="D25" s="90"/>
      <c r="E25" s="90"/>
      <c r="F25" s="90"/>
      <c r="G25" s="90"/>
      <c r="H25" s="94"/>
      <c r="I25" s="94"/>
    </row>
    <row r="26" spans="1:26" x14ac:dyDescent="0.25">
      <c r="A26" s="88" t="s">
        <v>155</v>
      </c>
      <c r="B26" s="83"/>
      <c r="C26" s="77"/>
      <c r="D26" s="77"/>
      <c r="E26" s="77"/>
      <c r="F26" s="77"/>
      <c r="G26" s="77"/>
      <c r="H26" s="84"/>
      <c r="I26" s="84"/>
    </row>
    <row r="27" spans="1:26" ht="25.5" x14ac:dyDescent="0.25">
      <c r="A27" s="85" t="s">
        <v>0</v>
      </c>
      <c r="B27" s="55" t="s">
        <v>1</v>
      </c>
      <c r="C27" s="55" t="s">
        <v>2</v>
      </c>
      <c r="D27" s="55" t="s">
        <v>3</v>
      </c>
      <c r="E27" s="55" t="s">
        <v>4</v>
      </c>
      <c r="F27" s="55" t="s">
        <v>5</v>
      </c>
      <c r="G27" s="55" t="s">
        <v>6</v>
      </c>
      <c r="H27" s="55" t="s">
        <v>7</v>
      </c>
      <c r="I27" s="55" t="s">
        <v>8</v>
      </c>
    </row>
    <row r="28" spans="1:26" x14ac:dyDescent="0.25">
      <c r="A28" s="64">
        <v>21</v>
      </c>
      <c r="B28" s="80" t="s">
        <v>9</v>
      </c>
      <c r="C28" s="66">
        <f>SUM(C29:C36)</f>
        <v>22015595</v>
      </c>
      <c r="D28" s="66">
        <f>SUM(D29:D36)</f>
        <v>21922365</v>
      </c>
      <c r="E28" s="66">
        <f>+C28-D28</f>
        <v>93230</v>
      </c>
      <c r="F28" s="66">
        <f>SUM(F29:F36)</f>
        <v>21540010</v>
      </c>
      <c r="G28" s="66">
        <f>+D28-F28</f>
        <v>382355</v>
      </c>
      <c r="H28" s="67">
        <f>+D28/C28</f>
        <v>0.99576527457013997</v>
      </c>
      <c r="I28" s="67">
        <f t="shared" ref="I28:I78" si="10">+F28/C28</f>
        <v>0.97839781300482676</v>
      </c>
      <c r="S28" s="26"/>
      <c r="T28" s="26"/>
      <c r="U28" s="26"/>
      <c r="V28" s="26"/>
      <c r="W28" s="26"/>
      <c r="X28" s="26"/>
      <c r="Y28" s="26"/>
      <c r="Z28" s="26"/>
    </row>
    <row r="29" spans="1:26" outlineLevel="1" x14ac:dyDescent="0.25">
      <c r="A29" s="5"/>
      <c r="B29" s="9" t="s">
        <v>10</v>
      </c>
      <c r="C29" s="10">
        <f>22015595-SUM(C30:C36)</f>
        <v>20814376</v>
      </c>
      <c r="D29" s="10">
        <f>21922365-SUM(D30:D36)</f>
        <v>20813197</v>
      </c>
      <c r="E29" s="56">
        <f t="shared" ref="E29:E78" si="11">+C29-D29</f>
        <v>1179</v>
      </c>
      <c r="F29" s="10">
        <f>21540010-SUM(F30:F36)</f>
        <v>20560933</v>
      </c>
      <c r="G29" s="56">
        <f t="shared" ref="G29:G78" si="12">+D29-F29</f>
        <v>252264</v>
      </c>
      <c r="H29" s="11">
        <f t="shared" ref="H29:H75" si="13">+D29/C29</f>
        <v>0.99994335645709487</v>
      </c>
      <c r="I29" s="11">
        <f t="shared" si="10"/>
        <v>0.98782365611152601</v>
      </c>
      <c r="S29" s="26"/>
      <c r="T29" s="26"/>
      <c r="U29" s="26"/>
      <c r="V29" s="26"/>
      <c r="W29" s="26"/>
      <c r="X29" s="26"/>
      <c r="Y29" s="26"/>
      <c r="Z29" s="26"/>
    </row>
    <row r="30" spans="1:26" outlineLevel="1" x14ac:dyDescent="0.25">
      <c r="A30" s="5"/>
      <c r="B30" s="9" t="s">
        <v>11</v>
      </c>
      <c r="C30" s="10">
        <v>311384</v>
      </c>
      <c r="D30" s="10">
        <v>311384</v>
      </c>
      <c r="E30" s="56">
        <f t="shared" si="11"/>
        <v>0</v>
      </c>
      <c r="F30" s="10">
        <v>234308</v>
      </c>
      <c r="G30" s="56">
        <f t="shared" si="12"/>
        <v>77076</v>
      </c>
      <c r="H30" s="11">
        <f t="shared" si="13"/>
        <v>1</v>
      </c>
      <c r="I30" s="11">
        <f t="shared" si="10"/>
        <v>0.75247283097397422</v>
      </c>
      <c r="S30" s="26"/>
      <c r="T30" s="26"/>
      <c r="U30" s="26"/>
      <c r="V30" s="26"/>
      <c r="W30" s="26"/>
      <c r="X30" s="26"/>
      <c r="Y30" s="26"/>
      <c r="Z30" s="26"/>
    </row>
    <row r="31" spans="1:26" outlineLevel="1" x14ac:dyDescent="0.25">
      <c r="A31" s="5"/>
      <c r="B31" s="9" t="s">
        <v>12</v>
      </c>
      <c r="C31" s="10">
        <v>30525</v>
      </c>
      <c r="D31" s="10">
        <v>30525</v>
      </c>
      <c r="E31" s="56">
        <f t="shared" si="11"/>
        <v>0</v>
      </c>
      <c r="F31" s="10">
        <v>17543</v>
      </c>
      <c r="G31" s="56">
        <f t="shared" si="12"/>
        <v>12982</v>
      </c>
      <c r="H31" s="11">
        <f t="shared" si="13"/>
        <v>1</v>
      </c>
      <c r="I31" s="11">
        <f t="shared" si="10"/>
        <v>0.57470925470925471</v>
      </c>
      <c r="S31" s="26"/>
      <c r="T31" s="26"/>
      <c r="U31" s="26"/>
      <c r="V31" s="26"/>
      <c r="W31" s="26"/>
      <c r="X31" s="26"/>
      <c r="Y31" s="26"/>
      <c r="Z31" s="26"/>
    </row>
    <row r="32" spans="1:26" outlineLevel="1" x14ac:dyDescent="0.25">
      <c r="A32" s="5"/>
      <c r="B32" s="9" t="s">
        <v>13</v>
      </c>
      <c r="C32" s="10">
        <v>131720</v>
      </c>
      <c r="D32" s="10">
        <v>110227</v>
      </c>
      <c r="E32" s="56">
        <f t="shared" si="11"/>
        <v>21493</v>
      </c>
      <c r="F32" s="10">
        <v>108615</v>
      </c>
      <c r="G32" s="56">
        <f t="shared" si="12"/>
        <v>1612</v>
      </c>
      <c r="H32" s="11">
        <f t="shared" si="13"/>
        <v>0.83682812025508657</v>
      </c>
      <c r="I32" s="11">
        <f t="shared" si="10"/>
        <v>0.82459003947767995</v>
      </c>
      <c r="S32" s="26"/>
      <c r="T32" s="26"/>
      <c r="U32" s="26"/>
      <c r="V32" s="26"/>
      <c r="W32" s="26"/>
      <c r="X32" s="26"/>
      <c r="Y32" s="26"/>
      <c r="Z32" s="26"/>
    </row>
    <row r="33" spans="1:26" outlineLevel="1" x14ac:dyDescent="0.25">
      <c r="A33" s="5"/>
      <c r="B33" s="9" t="s">
        <v>14</v>
      </c>
      <c r="C33" s="10">
        <v>17908</v>
      </c>
      <c r="D33" s="10">
        <v>14876</v>
      </c>
      <c r="E33" s="56">
        <f t="shared" si="11"/>
        <v>3032</v>
      </c>
      <c r="F33" s="10">
        <v>14876</v>
      </c>
      <c r="G33" s="56">
        <f t="shared" si="12"/>
        <v>0</v>
      </c>
      <c r="H33" s="11">
        <f t="shared" si="13"/>
        <v>0.830690194326558</v>
      </c>
      <c r="I33" s="11">
        <f t="shared" si="10"/>
        <v>0.830690194326558</v>
      </c>
      <c r="S33" s="26"/>
      <c r="T33" s="26"/>
      <c r="U33" s="26"/>
      <c r="V33" s="26"/>
      <c r="W33" s="26"/>
      <c r="X33" s="26"/>
      <c r="Y33" s="26"/>
      <c r="Z33" s="26"/>
    </row>
    <row r="34" spans="1:26" outlineLevel="1" x14ac:dyDescent="0.25">
      <c r="A34" s="41"/>
      <c r="B34" s="61" t="s">
        <v>15</v>
      </c>
      <c r="C34" s="62">
        <v>470185</v>
      </c>
      <c r="D34" s="62">
        <v>462387</v>
      </c>
      <c r="E34" s="56">
        <f t="shared" si="11"/>
        <v>7798</v>
      </c>
      <c r="F34" s="62">
        <v>424681</v>
      </c>
      <c r="G34" s="56">
        <f t="shared" si="12"/>
        <v>37706</v>
      </c>
      <c r="H34" s="63">
        <f t="shared" si="13"/>
        <v>0.98341503876133862</v>
      </c>
      <c r="I34" s="63">
        <f t="shared" si="10"/>
        <v>0.90322107255654693</v>
      </c>
      <c r="S34" s="26"/>
      <c r="T34" s="26"/>
      <c r="U34" s="26"/>
      <c r="V34" s="26"/>
      <c r="W34" s="26"/>
      <c r="X34" s="26"/>
      <c r="Y34" s="26"/>
      <c r="Z34" s="26"/>
    </row>
    <row r="35" spans="1:26" outlineLevel="1" x14ac:dyDescent="0.25">
      <c r="A35" s="46"/>
      <c r="B35" s="68" t="s">
        <v>121</v>
      </c>
      <c r="C35" s="10">
        <v>7443</v>
      </c>
      <c r="D35" s="10">
        <v>4055</v>
      </c>
      <c r="E35" s="16">
        <f t="shared" si="11"/>
        <v>3388</v>
      </c>
      <c r="F35" s="10">
        <v>3616</v>
      </c>
      <c r="G35" s="16">
        <f t="shared" si="12"/>
        <v>439</v>
      </c>
      <c r="H35" s="11">
        <f t="shared" si="13"/>
        <v>0.544807201397286</v>
      </c>
      <c r="I35" s="11">
        <f t="shared" si="10"/>
        <v>0.4858256079537821</v>
      </c>
      <c r="S35" s="26"/>
      <c r="T35" s="26"/>
      <c r="U35" s="26"/>
      <c r="V35" s="26"/>
      <c r="W35" s="26"/>
      <c r="X35" s="26"/>
      <c r="Y35" s="26"/>
      <c r="Z35" s="26"/>
    </row>
    <row r="36" spans="1:26" outlineLevel="1" x14ac:dyDescent="0.25">
      <c r="A36" s="46"/>
      <c r="B36" s="68" t="s">
        <v>109</v>
      </c>
      <c r="C36" s="10">
        <v>232054</v>
      </c>
      <c r="D36" s="10">
        <v>175714</v>
      </c>
      <c r="E36" s="16">
        <f t="shared" si="11"/>
        <v>56340</v>
      </c>
      <c r="F36" s="10">
        <v>175438</v>
      </c>
      <c r="G36" s="16">
        <f t="shared" si="12"/>
        <v>276</v>
      </c>
      <c r="H36" s="11">
        <f t="shared" si="13"/>
        <v>0.75721168348746415</v>
      </c>
      <c r="I36" s="11">
        <f t="shared" si="10"/>
        <v>0.75602230515311086</v>
      </c>
      <c r="S36" s="26"/>
      <c r="T36" s="26"/>
      <c r="U36" s="26"/>
      <c r="V36" s="26"/>
      <c r="W36" s="26"/>
      <c r="X36" s="26"/>
      <c r="Y36" s="26"/>
      <c r="Z36" s="26"/>
    </row>
    <row r="37" spans="1:26" x14ac:dyDescent="0.25">
      <c r="A37" s="64">
        <v>22</v>
      </c>
      <c r="B37" s="65" t="s">
        <v>16</v>
      </c>
      <c r="C37" s="66">
        <v>4143817</v>
      </c>
      <c r="D37" s="66">
        <v>3950022</v>
      </c>
      <c r="E37" s="66">
        <f t="shared" si="11"/>
        <v>193795</v>
      </c>
      <c r="F37" s="66">
        <v>3869754</v>
      </c>
      <c r="G37" s="66">
        <f t="shared" si="12"/>
        <v>80268</v>
      </c>
      <c r="H37" s="67">
        <f t="shared" si="13"/>
        <v>0.95323273204391024</v>
      </c>
      <c r="I37" s="67">
        <f t="shared" si="10"/>
        <v>0.9338621855163971</v>
      </c>
      <c r="K37" s="26"/>
      <c r="S37" s="26"/>
      <c r="T37" s="26"/>
      <c r="U37" s="26"/>
      <c r="V37" s="26"/>
      <c r="W37" s="26"/>
      <c r="X37" s="26"/>
      <c r="Y37" s="26"/>
      <c r="Z37" s="26"/>
    </row>
    <row r="38" spans="1:26" x14ac:dyDescent="0.25">
      <c r="A38" s="5">
        <v>23</v>
      </c>
      <c r="B38" s="12" t="s">
        <v>30</v>
      </c>
      <c r="C38" s="7">
        <v>263589</v>
      </c>
      <c r="D38" s="7">
        <v>263576</v>
      </c>
      <c r="E38" s="7">
        <f t="shared" si="11"/>
        <v>13</v>
      </c>
      <c r="F38" s="7">
        <v>263576</v>
      </c>
      <c r="G38" s="7">
        <f t="shared" si="12"/>
        <v>0</v>
      </c>
      <c r="H38" s="8">
        <f t="shared" si="13"/>
        <v>0.99995068079472205</v>
      </c>
      <c r="I38" s="8">
        <f t="shared" si="10"/>
        <v>0.99995068079472205</v>
      </c>
      <c r="S38" s="26"/>
      <c r="T38" s="26"/>
      <c r="U38" s="26"/>
      <c r="V38" s="26"/>
      <c r="W38" s="26"/>
      <c r="X38" s="26"/>
      <c r="Y38" s="26"/>
      <c r="Z38" s="26"/>
    </row>
    <row r="39" spans="1:26" x14ac:dyDescent="0.25">
      <c r="A39" s="5">
        <v>24</v>
      </c>
      <c r="B39" s="12" t="s">
        <v>31</v>
      </c>
      <c r="C39" s="7">
        <f>+C40+C50+C53+C63</f>
        <v>65622717</v>
      </c>
      <c r="D39" s="7">
        <f>+D40+D50+D53+D63</f>
        <v>64741562</v>
      </c>
      <c r="E39" s="7">
        <f t="shared" si="11"/>
        <v>881155</v>
      </c>
      <c r="F39" s="7">
        <f>+F40+F50+F53+F63</f>
        <v>64502751</v>
      </c>
      <c r="G39" s="7">
        <f t="shared" si="12"/>
        <v>238811</v>
      </c>
      <c r="H39" s="8">
        <f t="shared" si="13"/>
        <v>0.98657240906376975</v>
      </c>
      <c r="I39" s="8">
        <f t="shared" si="10"/>
        <v>0.98293325770098794</v>
      </c>
      <c r="S39" s="26"/>
      <c r="T39" s="26"/>
      <c r="U39" s="26"/>
      <c r="V39" s="26"/>
      <c r="W39" s="26"/>
      <c r="X39" s="26"/>
      <c r="Y39" s="26"/>
      <c r="Z39" s="26"/>
    </row>
    <row r="40" spans="1:26" s="31" customFormat="1" x14ac:dyDescent="0.25">
      <c r="A40" s="27" t="s">
        <v>32</v>
      </c>
      <c r="B40" s="28" t="s">
        <v>33</v>
      </c>
      <c r="C40" s="29">
        <f>SUM(C41:C49)</f>
        <v>23686217</v>
      </c>
      <c r="D40" s="29">
        <f>SUM(D41:D49)</f>
        <v>23686215</v>
      </c>
      <c r="E40" s="57">
        <f t="shared" si="11"/>
        <v>2</v>
      </c>
      <c r="F40" s="29">
        <f>SUM(F41:F49)</f>
        <v>23686215</v>
      </c>
      <c r="G40" s="57">
        <f t="shared" si="12"/>
        <v>0</v>
      </c>
      <c r="H40" s="30">
        <f t="shared" si="13"/>
        <v>0.99999991556270884</v>
      </c>
      <c r="I40" s="30">
        <f t="shared" si="10"/>
        <v>0.99999991556270884</v>
      </c>
      <c r="L40" s="48"/>
      <c r="S40" s="26"/>
      <c r="T40" s="26"/>
      <c r="U40" s="26"/>
      <c r="V40" s="26"/>
      <c r="W40" s="26"/>
      <c r="X40" s="26"/>
      <c r="Y40" s="26"/>
      <c r="Z40" s="26"/>
    </row>
    <row r="41" spans="1:26" x14ac:dyDescent="0.25">
      <c r="A41" s="17" t="s">
        <v>34</v>
      </c>
      <c r="B41" s="19" t="s">
        <v>35</v>
      </c>
      <c r="C41" s="16">
        <v>878843</v>
      </c>
      <c r="D41" s="16">
        <v>878843</v>
      </c>
      <c r="E41" s="56">
        <f t="shared" si="11"/>
        <v>0</v>
      </c>
      <c r="F41" s="16">
        <v>878843</v>
      </c>
      <c r="G41" s="56">
        <f t="shared" si="12"/>
        <v>0</v>
      </c>
      <c r="H41" s="11">
        <f t="shared" si="13"/>
        <v>1</v>
      </c>
      <c r="I41" s="11">
        <f t="shared" si="10"/>
        <v>1</v>
      </c>
      <c r="S41" s="26"/>
      <c r="T41" s="26"/>
      <c r="U41" s="26"/>
      <c r="V41" s="26"/>
      <c r="W41" s="26"/>
      <c r="X41" s="26"/>
      <c r="Y41" s="26"/>
      <c r="Z41" s="26"/>
    </row>
    <row r="42" spans="1:26" x14ac:dyDescent="0.25">
      <c r="A42" s="17" t="s">
        <v>113</v>
      </c>
      <c r="B42" s="19" t="s">
        <v>114</v>
      </c>
      <c r="C42" s="16">
        <v>3949713</v>
      </c>
      <c r="D42" s="16">
        <v>3949713</v>
      </c>
      <c r="E42" s="56">
        <f t="shared" si="11"/>
        <v>0</v>
      </c>
      <c r="F42" s="16">
        <v>3949713</v>
      </c>
      <c r="G42" s="56">
        <f t="shared" si="12"/>
        <v>0</v>
      </c>
      <c r="H42" s="11">
        <f t="shared" si="13"/>
        <v>1</v>
      </c>
      <c r="I42" s="11">
        <f t="shared" si="10"/>
        <v>1</v>
      </c>
      <c r="S42" s="26"/>
      <c r="T42" s="26"/>
      <c r="U42" s="26"/>
      <c r="V42" s="26"/>
      <c r="W42" s="26"/>
      <c r="X42" s="26"/>
      <c r="Y42" s="26"/>
      <c r="Z42" s="26"/>
    </row>
    <row r="43" spans="1:26" x14ac:dyDescent="0.25">
      <c r="A43" s="17" t="s">
        <v>36</v>
      </c>
      <c r="B43" s="19" t="s">
        <v>37</v>
      </c>
      <c r="C43" s="16">
        <v>3171155</v>
      </c>
      <c r="D43" s="16">
        <v>3171155</v>
      </c>
      <c r="E43" s="56">
        <f t="shared" si="11"/>
        <v>0</v>
      </c>
      <c r="F43" s="16">
        <v>3171155</v>
      </c>
      <c r="G43" s="56">
        <f t="shared" si="12"/>
        <v>0</v>
      </c>
      <c r="H43" s="11">
        <f t="shared" si="13"/>
        <v>1</v>
      </c>
      <c r="I43" s="11">
        <f t="shared" si="10"/>
        <v>1</v>
      </c>
      <c r="S43" s="26"/>
      <c r="T43" s="26"/>
      <c r="U43" s="26"/>
      <c r="V43" s="26"/>
      <c r="W43" s="26"/>
      <c r="X43" s="26"/>
      <c r="Y43" s="26"/>
      <c r="Z43" s="26"/>
    </row>
    <row r="44" spans="1:26" x14ac:dyDescent="0.25">
      <c r="A44" s="17" t="s">
        <v>38</v>
      </c>
      <c r="B44" s="19" t="s">
        <v>39</v>
      </c>
      <c r="C44" s="16">
        <v>3441001</v>
      </c>
      <c r="D44" s="16">
        <v>3441001</v>
      </c>
      <c r="E44" s="56">
        <f t="shared" si="11"/>
        <v>0</v>
      </c>
      <c r="F44" s="16">
        <v>3441001</v>
      </c>
      <c r="G44" s="56">
        <f t="shared" si="12"/>
        <v>0</v>
      </c>
      <c r="H44" s="11">
        <f t="shared" si="13"/>
        <v>1</v>
      </c>
      <c r="I44" s="11">
        <f t="shared" si="10"/>
        <v>1</v>
      </c>
      <c r="S44" s="26"/>
      <c r="T44" s="26"/>
      <c r="U44" s="26"/>
      <c r="V44" s="26"/>
      <c r="W44" s="26"/>
      <c r="X44" s="26"/>
      <c r="Y44" s="26"/>
      <c r="Z44" s="26"/>
    </row>
    <row r="45" spans="1:26" x14ac:dyDescent="0.25">
      <c r="A45" s="17" t="s">
        <v>40</v>
      </c>
      <c r="B45" s="19" t="s">
        <v>41</v>
      </c>
      <c r="C45" s="16">
        <v>2157001</v>
      </c>
      <c r="D45" s="16">
        <v>2157001</v>
      </c>
      <c r="E45" s="56">
        <f t="shared" si="11"/>
        <v>0</v>
      </c>
      <c r="F45" s="16">
        <v>2157001</v>
      </c>
      <c r="G45" s="56">
        <f t="shared" si="12"/>
        <v>0</v>
      </c>
      <c r="H45" s="11">
        <f t="shared" si="13"/>
        <v>1</v>
      </c>
      <c r="I45" s="11">
        <f t="shared" si="10"/>
        <v>1</v>
      </c>
      <c r="S45" s="26"/>
      <c r="T45" s="26"/>
      <c r="U45" s="26"/>
      <c r="V45" s="26"/>
      <c r="W45" s="26"/>
      <c r="X45" s="26"/>
      <c r="Y45" s="26"/>
      <c r="Z45" s="26"/>
    </row>
    <row r="46" spans="1:26" x14ac:dyDescent="0.25">
      <c r="A46" s="17" t="s">
        <v>42</v>
      </c>
      <c r="B46" s="19" t="s">
        <v>43</v>
      </c>
      <c r="C46" s="16">
        <v>3307959</v>
      </c>
      <c r="D46" s="16">
        <v>3307958</v>
      </c>
      <c r="E46" s="56">
        <f t="shared" si="11"/>
        <v>1</v>
      </c>
      <c r="F46" s="16">
        <v>3307958</v>
      </c>
      <c r="G46" s="56">
        <f t="shared" si="12"/>
        <v>0</v>
      </c>
      <c r="H46" s="11">
        <f t="shared" si="13"/>
        <v>0.99999969769879249</v>
      </c>
      <c r="I46" s="11">
        <f t="shared" si="10"/>
        <v>0.99999969769879249</v>
      </c>
      <c r="J46" s="26"/>
      <c r="S46" s="26"/>
      <c r="T46" s="26"/>
      <c r="U46" s="26"/>
      <c r="V46" s="26"/>
      <c r="W46" s="26"/>
      <c r="X46" s="26"/>
      <c r="Y46" s="26"/>
      <c r="Z46" s="26"/>
    </row>
    <row r="47" spans="1:26" x14ac:dyDescent="0.25">
      <c r="A47" s="17" t="s">
        <v>44</v>
      </c>
      <c r="B47" s="19" t="s">
        <v>45</v>
      </c>
      <c r="C47" s="16">
        <v>3802989</v>
      </c>
      <c r="D47" s="16">
        <v>3802989</v>
      </c>
      <c r="E47" s="56">
        <f t="shared" si="11"/>
        <v>0</v>
      </c>
      <c r="F47" s="16">
        <v>3802989</v>
      </c>
      <c r="G47" s="56">
        <f t="shared" si="12"/>
        <v>0</v>
      </c>
      <c r="H47" s="11">
        <f t="shared" si="13"/>
        <v>1</v>
      </c>
      <c r="I47" s="11">
        <f t="shared" si="10"/>
        <v>1</v>
      </c>
      <c r="J47" s="26"/>
      <c r="S47" s="26"/>
      <c r="T47" s="26"/>
      <c r="U47" s="26"/>
      <c r="V47" s="26"/>
      <c r="W47" s="26"/>
      <c r="X47" s="26"/>
      <c r="Y47" s="26"/>
      <c r="Z47" s="26"/>
    </row>
    <row r="48" spans="1:26" x14ac:dyDescent="0.25">
      <c r="A48" s="17" t="s">
        <v>46</v>
      </c>
      <c r="B48" s="19" t="s">
        <v>47</v>
      </c>
      <c r="C48" s="16">
        <v>1278187</v>
      </c>
      <c r="D48" s="16">
        <v>1278187</v>
      </c>
      <c r="E48" s="56">
        <f t="shared" si="11"/>
        <v>0</v>
      </c>
      <c r="F48" s="16">
        <v>1278187</v>
      </c>
      <c r="G48" s="56">
        <f t="shared" si="12"/>
        <v>0</v>
      </c>
      <c r="H48" s="11">
        <f t="shared" si="13"/>
        <v>1</v>
      </c>
      <c r="I48" s="11">
        <f t="shared" si="10"/>
        <v>1</v>
      </c>
      <c r="S48" s="26"/>
      <c r="T48" s="26"/>
      <c r="U48" s="26"/>
      <c r="V48" s="26"/>
      <c r="W48" s="26"/>
      <c r="X48" s="26"/>
      <c r="Y48" s="26"/>
      <c r="Z48" s="26"/>
    </row>
    <row r="49" spans="1:26" x14ac:dyDescent="0.25">
      <c r="A49" s="32" t="s">
        <v>48</v>
      </c>
      <c r="B49" s="32" t="s">
        <v>49</v>
      </c>
      <c r="C49" s="16">
        <v>1699369</v>
      </c>
      <c r="D49" s="16">
        <v>1699368</v>
      </c>
      <c r="E49" s="56">
        <f t="shared" si="11"/>
        <v>1</v>
      </c>
      <c r="F49" s="16">
        <v>1699368</v>
      </c>
      <c r="G49" s="56">
        <f t="shared" si="12"/>
        <v>0</v>
      </c>
      <c r="H49" s="11">
        <f t="shared" si="13"/>
        <v>0.99999941154628569</v>
      </c>
      <c r="I49" s="11">
        <f t="shared" si="10"/>
        <v>0.99999941154628569</v>
      </c>
      <c r="S49" s="26"/>
      <c r="T49" s="26"/>
      <c r="U49" s="26"/>
      <c r="V49" s="26"/>
      <c r="W49" s="26"/>
      <c r="X49" s="26"/>
      <c r="Y49" s="26"/>
      <c r="Z49" s="26"/>
    </row>
    <row r="50" spans="1:26" s="31" customFormat="1" x14ac:dyDescent="0.25">
      <c r="A50" s="27" t="s">
        <v>50</v>
      </c>
      <c r="B50" s="28" t="s">
        <v>51</v>
      </c>
      <c r="C50" s="29">
        <f>SUM(C51:C52)</f>
        <v>5577459</v>
      </c>
      <c r="D50" s="29">
        <f>SUM(D51:D52)</f>
        <v>5577459</v>
      </c>
      <c r="E50" s="57">
        <f t="shared" si="11"/>
        <v>0</v>
      </c>
      <c r="F50" s="29">
        <f>SUM(F51:F52)</f>
        <v>5577459</v>
      </c>
      <c r="G50" s="57">
        <f t="shared" si="12"/>
        <v>0</v>
      </c>
      <c r="H50" s="30">
        <f t="shared" si="13"/>
        <v>1</v>
      </c>
      <c r="I50" s="30">
        <f t="shared" si="10"/>
        <v>1</v>
      </c>
      <c r="S50" s="26"/>
      <c r="T50" s="26"/>
      <c r="U50" s="26"/>
      <c r="V50" s="26"/>
      <c r="W50" s="26"/>
      <c r="X50" s="26"/>
      <c r="Y50" s="26"/>
      <c r="Z50" s="26"/>
    </row>
    <row r="51" spans="1:26" x14ac:dyDescent="0.25">
      <c r="A51" s="17" t="s">
        <v>110</v>
      </c>
      <c r="B51" s="19" t="s">
        <v>111</v>
      </c>
      <c r="C51" s="16">
        <v>4598284</v>
      </c>
      <c r="D51" s="16">
        <v>4598284</v>
      </c>
      <c r="E51" s="56">
        <f t="shared" si="11"/>
        <v>0</v>
      </c>
      <c r="F51" s="16">
        <v>4598284</v>
      </c>
      <c r="G51" s="56">
        <f t="shared" si="12"/>
        <v>0</v>
      </c>
      <c r="H51" s="11">
        <f t="shared" si="13"/>
        <v>1</v>
      </c>
      <c r="I51" s="11">
        <f t="shared" si="10"/>
        <v>1</v>
      </c>
      <c r="S51" s="26"/>
      <c r="T51" s="26"/>
      <c r="U51" s="26"/>
      <c r="V51" s="26"/>
      <c r="W51" s="26"/>
      <c r="X51" s="26"/>
      <c r="Y51" s="26"/>
      <c r="Z51" s="26"/>
    </row>
    <row r="52" spans="1:26" x14ac:dyDescent="0.25">
      <c r="A52" s="17" t="s">
        <v>52</v>
      </c>
      <c r="B52" s="19" t="s">
        <v>53</v>
      </c>
      <c r="C52" s="16">
        <v>979175</v>
      </c>
      <c r="D52" s="16">
        <v>979175</v>
      </c>
      <c r="E52" s="56">
        <f t="shared" si="11"/>
        <v>0</v>
      </c>
      <c r="F52" s="16">
        <v>979175</v>
      </c>
      <c r="G52" s="56">
        <f t="shared" si="12"/>
        <v>0</v>
      </c>
      <c r="H52" s="11">
        <f t="shared" si="13"/>
        <v>1</v>
      </c>
      <c r="I52" s="11">
        <f t="shared" si="10"/>
        <v>1</v>
      </c>
      <c r="S52" s="26"/>
      <c r="T52" s="26"/>
      <c r="U52" s="26"/>
      <c r="V52" s="26"/>
      <c r="W52" s="26"/>
      <c r="X52" s="26"/>
      <c r="Y52" s="26"/>
      <c r="Z52" s="26"/>
    </row>
    <row r="53" spans="1:26" s="31" customFormat="1" x14ac:dyDescent="0.25">
      <c r="A53" s="27" t="s">
        <v>54</v>
      </c>
      <c r="B53" s="28" t="s">
        <v>55</v>
      </c>
      <c r="C53" s="29">
        <f>SUM(C54:C62)</f>
        <v>36283761</v>
      </c>
      <c r="D53" s="29">
        <f>SUM(D54:D62)</f>
        <v>35405844</v>
      </c>
      <c r="E53" s="57">
        <f t="shared" si="11"/>
        <v>877917</v>
      </c>
      <c r="F53" s="29">
        <f>SUM(F54:F62)</f>
        <v>35167033</v>
      </c>
      <c r="G53" s="57">
        <f t="shared" si="12"/>
        <v>238811</v>
      </c>
      <c r="H53" s="30">
        <f t="shared" si="13"/>
        <v>0.97580413452728898</v>
      </c>
      <c r="I53" s="30">
        <f t="shared" si="10"/>
        <v>0.96922237471468298</v>
      </c>
      <c r="S53" s="26"/>
      <c r="T53" s="26"/>
      <c r="U53" s="26"/>
      <c r="V53" s="26"/>
      <c r="W53" s="26"/>
      <c r="X53" s="26"/>
      <c r="Y53" s="26"/>
      <c r="Z53" s="26"/>
    </row>
    <row r="54" spans="1:26" x14ac:dyDescent="0.25">
      <c r="A54" s="17" t="s">
        <v>56</v>
      </c>
      <c r="B54" s="19" t="s">
        <v>57</v>
      </c>
      <c r="C54" s="16">
        <v>9122566</v>
      </c>
      <c r="D54" s="16">
        <v>8778874</v>
      </c>
      <c r="E54" s="56">
        <f t="shared" si="11"/>
        <v>343692</v>
      </c>
      <c r="F54" s="16">
        <v>8650597</v>
      </c>
      <c r="G54" s="56">
        <f t="shared" si="12"/>
        <v>128277</v>
      </c>
      <c r="H54" s="11">
        <f t="shared" si="13"/>
        <v>0.9623250738882021</v>
      </c>
      <c r="I54" s="11">
        <f t="shared" si="10"/>
        <v>0.94826356970177028</v>
      </c>
      <c r="K54" s="26"/>
      <c r="S54" s="26"/>
      <c r="T54" s="26"/>
      <c r="U54" s="26"/>
      <c r="V54" s="26"/>
      <c r="W54" s="26"/>
      <c r="X54" s="26"/>
      <c r="Y54" s="26"/>
      <c r="Z54" s="26"/>
    </row>
    <row r="55" spans="1:26" ht="14.25" customHeight="1" x14ac:dyDescent="0.25">
      <c r="A55" s="17" t="s">
        <v>58</v>
      </c>
      <c r="B55" s="19" t="s">
        <v>59</v>
      </c>
      <c r="C55" s="16">
        <v>3564068</v>
      </c>
      <c r="D55" s="16">
        <v>3465745</v>
      </c>
      <c r="E55" s="56">
        <f t="shared" si="11"/>
        <v>98323</v>
      </c>
      <c r="F55" s="16">
        <v>3381758</v>
      </c>
      <c r="G55" s="56">
        <f t="shared" si="12"/>
        <v>83987</v>
      </c>
      <c r="H55" s="60">
        <f t="shared" si="13"/>
        <v>0.97241270368578825</v>
      </c>
      <c r="I55" s="60">
        <f t="shared" si="10"/>
        <v>0.94884777731513537</v>
      </c>
      <c r="S55" s="26"/>
      <c r="T55" s="26"/>
      <c r="U55" s="26"/>
      <c r="V55" s="26"/>
      <c r="W55" s="26"/>
      <c r="X55" s="26"/>
      <c r="Y55" s="26"/>
      <c r="Z55" s="26"/>
    </row>
    <row r="56" spans="1:26" x14ac:dyDescent="0.25">
      <c r="A56" s="17" t="s">
        <v>60</v>
      </c>
      <c r="B56" s="19" t="s">
        <v>61</v>
      </c>
      <c r="C56" s="16">
        <v>1734703</v>
      </c>
      <c r="D56" s="16">
        <v>1731347</v>
      </c>
      <c r="E56" s="56">
        <f t="shared" si="11"/>
        <v>3356</v>
      </c>
      <c r="F56" s="16">
        <v>1730702</v>
      </c>
      <c r="G56" s="56">
        <f t="shared" si="12"/>
        <v>645</v>
      </c>
      <c r="H56" s="11">
        <f t="shared" si="13"/>
        <v>0.99806537487973446</v>
      </c>
      <c r="I56" s="11">
        <f t="shared" si="10"/>
        <v>0.99769355330566678</v>
      </c>
      <c r="S56" s="26"/>
      <c r="T56" s="26"/>
      <c r="U56" s="26"/>
      <c r="V56" s="26"/>
      <c r="W56" s="26"/>
      <c r="X56" s="26"/>
      <c r="Y56" s="26"/>
      <c r="Z56" s="26"/>
    </row>
    <row r="57" spans="1:26" x14ac:dyDescent="0.25">
      <c r="A57" s="17" t="s">
        <v>62</v>
      </c>
      <c r="B57" s="19" t="s">
        <v>63</v>
      </c>
      <c r="C57" s="16">
        <v>4287096</v>
      </c>
      <c r="D57" s="16">
        <v>4141403</v>
      </c>
      <c r="E57" s="56">
        <f t="shared" si="11"/>
        <v>145693</v>
      </c>
      <c r="F57" s="16">
        <v>4127262</v>
      </c>
      <c r="G57" s="56">
        <f t="shared" si="12"/>
        <v>14141</v>
      </c>
      <c r="H57" s="11">
        <f t="shared" si="13"/>
        <v>0.96601592313304863</v>
      </c>
      <c r="I57" s="11">
        <f t="shared" si="10"/>
        <v>0.96271741990382298</v>
      </c>
      <c r="S57" s="26"/>
      <c r="T57" s="26"/>
      <c r="U57" s="26"/>
      <c r="V57" s="26"/>
      <c r="W57" s="26"/>
      <c r="X57" s="26"/>
      <c r="Y57" s="26"/>
      <c r="Z57" s="26"/>
    </row>
    <row r="58" spans="1:26" x14ac:dyDescent="0.25">
      <c r="A58" s="17" t="s">
        <v>64</v>
      </c>
      <c r="B58" s="19" t="s">
        <v>65</v>
      </c>
      <c r="C58" s="16">
        <v>2617199</v>
      </c>
      <c r="D58" s="16">
        <v>2569142</v>
      </c>
      <c r="E58" s="56">
        <f t="shared" si="11"/>
        <v>48057</v>
      </c>
      <c r="F58" s="16">
        <v>2559440</v>
      </c>
      <c r="G58" s="56">
        <f t="shared" si="12"/>
        <v>9702</v>
      </c>
      <c r="H58" s="11">
        <f t="shared" si="13"/>
        <v>0.98163800307122229</v>
      </c>
      <c r="I58" s="11">
        <f t="shared" si="10"/>
        <v>0.97793098652414279</v>
      </c>
      <c r="S58" s="26"/>
      <c r="T58" s="26"/>
      <c r="U58" s="26"/>
      <c r="V58" s="26"/>
      <c r="W58" s="26"/>
      <c r="X58" s="26"/>
      <c r="Y58" s="26"/>
      <c r="Z58" s="26"/>
    </row>
    <row r="59" spans="1:26" x14ac:dyDescent="0.25">
      <c r="A59" s="17" t="s">
        <v>66</v>
      </c>
      <c r="B59" s="19" t="s">
        <v>103</v>
      </c>
      <c r="C59" s="16">
        <v>10824038</v>
      </c>
      <c r="D59" s="16">
        <v>10782297</v>
      </c>
      <c r="E59" s="56">
        <f t="shared" si="11"/>
        <v>41741</v>
      </c>
      <c r="F59" s="16">
        <v>10782062</v>
      </c>
      <c r="G59" s="56">
        <f t="shared" si="12"/>
        <v>235</v>
      </c>
      <c r="H59" s="11">
        <f t="shared" si="13"/>
        <v>0.99614367577053964</v>
      </c>
      <c r="I59" s="11">
        <f t="shared" si="10"/>
        <v>0.99612196483419591</v>
      </c>
      <c r="S59" s="26"/>
      <c r="T59" s="26"/>
      <c r="U59" s="26"/>
      <c r="V59" s="26"/>
      <c r="W59" s="26"/>
      <c r="X59" s="26"/>
      <c r="Y59" s="26"/>
      <c r="Z59" s="26"/>
    </row>
    <row r="60" spans="1:26" x14ac:dyDescent="0.25">
      <c r="A60" s="17" t="s">
        <v>67</v>
      </c>
      <c r="B60" s="19" t="s">
        <v>68</v>
      </c>
      <c r="C60" s="16">
        <v>1246412</v>
      </c>
      <c r="D60" s="16">
        <v>1235290</v>
      </c>
      <c r="E60" s="56">
        <f t="shared" si="11"/>
        <v>11122</v>
      </c>
      <c r="F60" s="16">
        <v>1233764</v>
      </c>
      <c r="G60" s="56">
        <f t="shared" si="12"/>
        <v>1526</v>
      </c>
      <c r="H60" s="11">
        <f t="shared" si="13"/>
        <v>0.99107678680885614</v>
      </c>
      <c r="I60" s="11">
        <f t="shared" si="10"/>
        <v>0.98985247253717068</v>
      </c>
      <c r="S60" s="26"/>
      <c r="T60" s="26"/>
      <c r="U60" s="26"/>
      <c r="V60" s="26"/>
      <c r="W60" s="26"/>
      <c r="X60" s="26"/>
      <c r="Y60" s="26"/>
      <c r="Z60" s="26"/>
    </row>
    <row r="61" spans="1:26" x14ac:dyDescent="0.25">
      <c r="A61" s="32" t="s">
        <v>69</v>
      </c>
      <c r="B61" s="19" t="s">
        <v>70</v>
      </c>
      <c r="C61" s="16">
        <v>1048437</v>
      </c>
      <c r="D61" s="16">
        <v>893595</v>
      </c>
      <c r="E61" s="56">
        <f t="shared" si="11"/>
        <v>154842</v>
      </c>
      <c r="F61" s="16">
        <v>893595</v>
      </c>
      <c r="G61" s="56">
        <f t="shared" si="12"/>
        <v>0</v>
      </c>
      <c r="H61" s="11">
        <f t="shared" si="13"/>
        <v>0.85231158381476424</v>
      </c>
      <c r="I61" s="11">
        <f t="shared" si="10"/>
        <v>0.85231158381476424</v>
      </c>
      <c r="S61" s="26"/>
      <c r="T61" s="26"/>
      <c r="U61" s="26"/>
      <c r="V61" s="26"/>
      <c r="W61" s="26"/>
      <c r="X61" s="26"/>
      <c r="Y61" s="26"/>
      <c r="Z61" s="26"/>
    </row>
    <row r="62" spans="1:26" x14ac:dyDescent="0.25">
      <c r="A62" s="32" t="s">
        <v>99</v>
      </c>
      <c r="B62" s="19" t="s">
        <v>102</v>
      </c>
      <c r="C62" s="16">
        <v>1839242</v>
      </c>
      <c r="D62" s="16">
        <v>1808151</v>
      </c>
      <c r="E62" s="56">
        <f t="shared" si="11"/>
        <v>31091</v>
      </c>
      <c r="F62" s="16">
        <v>1807853</v>
      </c>
      <c r="G62" s="56">
        <f t="shared" si="12"/>
        <v>298</v>
      </c>
      <c r="H62" s="11">
        <f t="shared" si="13"/>
        <v>0.98309575357674517</v>
      </c>
      <c r="I62" s="11">
        <f t="shared" si="10"/>
        <v>0.98293373030846398</v>
      </c>
      <c r="S62" s="26"/>
      <c r="T62" s="26"/>
      <c r="U62" s="26"/>
      <c r="V62" s="26"/>
      <c r="W62" s="26"/>
      <c r="X62" s="26"/>
      <c r="Y62" s="26"/>
      <c r="Z62" s="26"/>
    </row>
    <row r="63" spans="1:26" x14ac:dyDescent="0.25">
      <c r="A63" s="27" t="s">
        <v>100</v>
      </c>
      <c r="B63" s="28" t="s">
        <v>101</v>
      </c>
      <c r="C63" s="29">
        <f>+C64</f>
        <v>75280</v>
      </c>
      <c r="D63" s="29">
        <f>+D64</f>
        <v>72044</v>
      </c>
      <c r="E63" s="57">
        <f t="shared" si="11"/>
        <v>3236</v>
      </c>
      <c r="F63" s="29">
        <f>+F64</f>
        <v>72044</v>
      </c>
      <c r="G63" s="57">
        <f t="shared" si="12"/>
        <v>0</v>
      </c>
      <c r="H63" s="30">
        <f t="shared" si="13"/>
        <v>0.95701381509032946</v>
      </c>
      <c r="I63" s="30">
        <f t="shared" si="10"/>
        <v>0.95701381509032946</v>
      </c>
      <c r="S63" s="26"/>
      <c r="T63" s="26"/>
      <c r="U63" s="26"/>
      <c r="V63" s="26"/>
      <c r="W63" s="26"/>
      <c r="X63" s="26"/>
      <c r="Y63" s="26"/>
      <c r="Z63" s="26"/>
    </row>
    <row r="64" spans="1:26" x14ac:dyDescent="0.25">
      <c r="A64" s="32" t="s">
        <v>104</v>
      </c>
      <c r="B64" s="19" t="s">
        <v>105</v>
      </c>
      <c r="C64" s="16">
        <v>75280</v>
      </c>
      <c r="D64" s="16">
        <v>72044</v>
      </c>
      <c r="E64" s="56">
        <f t="shared" si="11"/>
        <v>3236</v>
      </c>
      <c r="F64" s="16">
        <v>72044</v>
      </c>
      <c r="G64" s="56">
        <f t="shared" si="12"/>
        <v>0</v>
      </c>
      <c r="H64" s="11">
        <f t="shared" si="13"/>
        <v>0.95701381509032946</v>
      </c>
      <c r="I64" s="11">
        <f t="shared" si="10"/>
        <v>0.95701381509032946</v>
      </c>
      <c r="S64" s="26"/>
      <c r="T64" s="26"/>
      <c r="U64" s="26"/>
      <c r="V64" s="26"/>
      <c r="W64" s="26"/>
      <c r="X64" s="26"/>
      <c r="Y64" s="26"/>
      <c r="Z64" s="26"/>
    </row>
    <row r="65" spans="1:26" x14ac:dyDescent="0.25">
      <c r="A65" s="5">
        <v>25</v>
      </c>
      <c r="B65" s="12" t="s">
        <v>71</v>
      </c>
      <c r="C65" s="7">
        <v>2906013</v>
      </c>
      <c r="D65" s="7">
        <v>2691778</v>
      </c>
      <c r="E65" s="7">
        <f t="shared" si="11"/>
        <v>214235</v>
      </c>
      <c r="F65" s="7">
        <v>2691778</v>
      </c>
      <c r="G65" s="7">
        <f t="shared" si="12"/>
        <v>0</v>
      </c>
      <c r="H65" s="8">
        <f t="shared" si="13"/>
        <v>0.92627871933126249</v>
      </c>
      <c r="I65" s="8">
        <f t="shared" si="10"/>
        <v>0.92627871933126249</v>
      </c>
      <c r="S65" s="26"/>
      <c r="T65" s="26"/>
      <c r="U65" s="26"/>
      <c r="V65" s="26"/>
      <c r="W65" s="26"/>
      <c r="X65" s="26"/>
      <c r="Y65" s="26"/>
      <c r="Z65" s="26"/>
    </row>
    <row r="66" spans="1:26" x14ac:dyDescent="0.25">
      <c r="A66" s="46">
        <v>29</v>
      </c>
      <c r="B66" s="13" t="s">
        <v>17</v>
      </c>
      <c r="C66" s="14">
        <f>SUM(C67:C71)</f>
        <v>679465</v>
      </c>
      <c r="D66" s="14">
        <f>SUM(D67:D71)</f>
        <v>622334</v>
      </c>
      <c r="E66" s="7">
        <f t="shared" si="11"/>
        <v>57131</v>
      </c>
      <c r="F66" s="14">
        <f>SUM(F67:F71)</f>
        <v>615975</v>
      </c>
      <c r="G66" s="7">
        <f t="shared" si="12"/>
        <v>6359</v>
      </c>
      <c r="H66" s="8">
        <f t="shared" si="13"/>
        <v>0.91591767052018869</v>
      </c>
      <c r="I66" s="8">
        <f t="shared" si="10"/>
        <v>0.90655883673184046</v>
      </c>
      <c r="S66" s="26"/>
      <c r="T66" s="26"/>
      <c r="U66" s="26"/>
      <c r="V66" s="26"/>
      <c r="W66" s="26"/>
      <c r="X66" s="26"/>
      <c r="Y66" s="26"/>
      <c r="Z66" s="26"/>
    </row>
    <row r="67" spans="1:26" x14ac:dyDescent="0.25">
      <c r="A67" s="47" t="s">
        <v>18</v>
      </c>
      <c r="B67" s="15" t="s">
        <v>19</v>
      </c>
      <c r="C67" s="18">
        <v>28000</v>
      </c>
      <c r="D67" s="18">
        <v>27989</v>
      </c>
      <c r="E67" s="56">
        <f t="shared" si="11"/>
        <v>11</v>
      </c>
      <c r="F67" s="18">
        <v>27989</v>
      </c>
      <c r="G67" s="56">
        <f t="shared" si="12"/>
        <v>0</v>
      </c>
      <c r="H67" s="11">
        <f t="shared" si="13"/>
        <v>0.99960714285714281</v>
      </c>
      <c r="I67" s="11">
        <f t="shared" si="10"/>
        <v>0.99960714285714281</v>
      </c>
      <c r="J67" t="s">
        <v>81</v>
      </c>
      <c r="S67" s="26"/>
      <c r="T67" s="26"/>
      <c r="U67" s="26"/>
      <c r="V67" s="26"/>
      <c r="W67" s="26"/>
      <c r="X67" s="26"/>
      <c r="Y67" s="26"/>
      <c r="Z67" s="26"/>
    </row>
    <row r="68" spans="1:26" x14ac:dyDescent="0.25">
      <c r="A68" s="47" t="s">
        <v>20</v>
      </c>
      <c r="B68" s="15" t="s">
        <v>21</v>
      </c>
      <c r="C68" s="18">
        <v>10297</v>
      </c>
      <c r="D68" s="18">
        <v>6953</v>
      </c>
      <c r="E68" s="56">
        <f t="shared" ref="E68" si="14">+C68-D68</f>
        <v>3344</v>
      </c>
      <c r="F68" s="18">
        <v>6696</v>
      </c>
      <c r="G68" s="56">
        <f t="shared" ref="G68" si="15">+D68-F68</f>
        <v>257</v>
      </c>
      <c r="H68" s="11">
        <f t="shared" ref="H68" si="16">+D68/C68</f>
        <v>0.6752452170535107</v>
      </c>
      <c r="I68" s="11">
        <f t="shared" ref="I68" si="17">+F68/C68</f>
        <v>0.65028649121103232</v>
      </c>
      <c r="S68" s="26"/>
      <c r="T68" s="26"/>
      <c r="U68" s="26"/>
      <c r="V68" s="26"/>
      <c r="W68" s="26"/>
      <c r="X68" s="26"/>
      <c r="Y68" s="26"/>
      <c r="Z68" s="26"/>
    </row>
    <row r="69" spans="1:26" x14ac:dyDescent="0.25">
      <c r="A69" s="17" t="s">
        <v>22</v>
      </c>
      <c r="B69" s="19" t="s">
        <v>23</v>
      </c>
      <c r="C69" s="16">
        <v>34497</v>
      </c>
      <c r="D69" s="16">
        <v>32182</v>
      </c>
      <c r="E69" s="56">
        <f t="shared" si="11"/>
        <v>2315</v>
      </c>
      <c r="F69" s="16">
        <v>30786</v>
      </c>
      <c r="G69" s="56">
        <f t="shared" si="12"/>
        <v>1396</v>
      </c>
      <c r="H69" s="11">
        <f t="shared" si="13"/>
        <v>0.93289271530857754</v>
      </c>
      <c r="I69" s="11">
        <f t="shared" si="10"/>
        <v>0.89242542829811289</v>
      </c>
      <c r="S69" s="26"/>
      <c r="T69" s="26"/>
      <c r="U69" s="26"/>
      <c r="V69" s="26"/>
      <c r="W69" s="26"/>
      <c r="X69" s="26"/>
      <c r="Y69" s="26"/>
      <c r="Z69" s="26"/>
    </row>
    <row r="70" spans="1:26" x14ac:dyDescent="0.25">
      <c r="A70" s="17" t="s">
        <v>24</v>
      </c>
      <c r="B70" s="19" t="s">
        <v>25</v>
      </c>
      <c r="C70" s="16">
        <v>56751</v>
      </c>
      <c r="D70" s="16">
        <v>36389</v>
      </c>
      <c r="E70" s="56">
        <f t="shared" si="11"/>
        <v>20362</v>
      </c>
      <c r="F70" s="16">
        <v>36389</v>
      </c>
      <c r="G70" s="56">
        <f t="shared" si="12"/>
        <v>0</v>
      </c>
      <c r="H70" s="11">
        <f t="shared" si="13"/>
        <v>0.64120456027206574</v>
      </c>
      <c r="I70" s="11">
        <f t="shared" si="10"/>
        <v>0.64120456027206574</v>
      </c>
      <c r="S70" s="26"/>
      <c r="T70" s="26"/>
      <c r="U70" s="26"/>
      <c r="V70" s="26"/>
      <c r="W70" s="26"/>
      <c r="X70" s="26"/>
      <c r="Y70" s="26"/>
      <c r="Z70" s="26"/>
    </row>
    <row r="71" spans="1:26" x14ac:dyDescent="0.25">
      <c r="A71" s="17" t="s">
        <v>26</v>
      </c>
      <c r="B71" s="19" t="s">
        <v>27</v>
      </c>
      <c r="C71" s="16">
        <v>549920</v>
      </c>
      <c r="D71" s="16">
        <v>518821</v>
      </c>
      <c r="E71" s="56">
        <f t="shared" si="11"/>
        <v>31099</v>
      </c>
      <c r="F71" s="16">
        <v>514115</v>
      </c>
      <c r="G71" s="56">
        <f t="shared" si="12"/>
        <v>4706</v>
      </c>
      <c r="H71" s="11">
        <f t="shared" si="13"/>
        <v>0.94344813791096882</v>
      </c>
      <c r="I71" s="11">
        <f t="shared" si="10"/>
        <v>0.93489052953156826</v>
      </c>
      <c r="S71" s="26"/>
      <c r="T71" s="26"/>
      <c r="U71" s="26"/>
      <c r="V71" s="26"/>
      <c r="W71" s="26"/>
      <c r="X71" s="26"/>
      <c r="Y71" s="26"/>
      <c r="Z71" s="26"/>
    </row>
    <row r="72" spans="1:26" x14ac:dyDescent="0.25">
      <c r="A72" s="20">
        <v>31</v>
      </c>
      <c r="B72" s="13" t="s">
        <v>97</v>
      </c>
      <c r="C72" s="7">
        <f>+C73</f>
        <v>187398</v>
      </c>
      <c r="D72" s="7">
        <f>+D73</f>
        <v>106685</v>
      </c>
      <c r="E72" s="7">
        <f t="shared" si="11"/>
        <v>80713</v>
      </c>
      <c r="F72" s="7">
        <f>+F73</f>
        <v>106685</v>
      </c>
      <c r="G72" s="7">
        <f t="shared" si="12"/>
        <v>0</v>
      </c>
      <c r="H72" s="8">
        <f>+D72/C72</f>
        <v>0.56929636388862204</v>
      </c>
      <c r="I72" s="8">
        <f t="shared" si="10"/>
        <v>0.56929636388862204</v>
      </c>
      <c r="S72" s="26"/>
      <c r="T72" s="26"/>
      <c r="U72" s="26"/>
      <c r="V72" s="26"/>
      <c r="W72" s="26"/>
      <c r="X72" s="26"/>
      <c r="Y72" s="26"/>
      <c r="Z72" s="26"/>
    </row>
    <row r="73" spans="1:26" x14ac:dyDescent="0.25">
      <c r="A73" s="17" t="s">
        <v>72</v>
      </c>
      <c r="B73" s="19" t="s">
        <v>73</v>
      </c>
      <c r="C73" s="16">
        <v>187398</v>
      </c>
      <c r="D73" s="16">
        <v>106685</v>
      </c>
      <c r="E73" s="56">
        <f t="shared" si="11"/>
        <v>80713</v>
      </c>
      <c r="F73" s="16">
        <v>106685</v>
      </c>
      <c r="G73" s="56">
        <f t="shared" si="12"/>
        <v>0</v>
      </c>
      <c r="H73" s="11">
        <f>+D73/C73</f>
        <v>0.56929636388862204</v>
      </c>
      <c r="I73" s="11">
        <f t="shared" si="10"/>
        <v>0.56929636388862204</v>
      </c>
      <c r="J73" s="26"/>
      <c r="S73" s="26"/>
      <c r="T73" s="26"/>
      <c r="U73" s="26"/>
      <c r="V73" s="26"/>
      <c r="W73" s="26"/>
      <c r="X73" s="26"/>
      <c r="Y73" s="26"/>
      <c r="Z73" s="26"/>
    </row>
    <row r="74" spans="1:26" x14ac:dyDescent="0.25">
      <c r="A74" s="5">
        <v>33</v>
      </c>
      <c r="B74" s="12" t="s">
        <v>74</v>
      </c>
      <c r="C74" s="7">
        <f>+C75</f>
        <v>3285734</v>
      </c>
      <c r="D74" s="7">
        <f>+D75</f>
        <v>3279966</v>
      </c>
      <c r="E74" s="7">
        <f t="shared" si="11"/>
        <v>5768</v>
      </c>
      <c r="F74" s="7">
        <f>+F75</f>
        <v>3279966</v>
      </c>
      <c r="G74" s="7">
        <f t="shared" si="12"/>
        <v>0</v>
      </c>
      <c r="H74" s="8">
        <f t="shared" si="13"/>
        <v>0.99824453227193677</v>
      </c>
      <c r="I74" s="8">
        <f t="shared" si="10"/>
        <v>0.99824453227193677</v>
      </c>
      <c r="S74" s="26"/>
      <c r="T74" s="26"/>
      <c r="U74" s="26"/>
      <c r="V74" s="26"/>
      <c r="W74" s="26"/>
      <c r="X74" s="26"/>
      <c r="Y74" s="26"/>
      <c r="Z74" s="26"/>
    </row>
    <row r="75" spans="1:26" s="31" customFormat="1" x14ac:dyDescent="0.25">
      <c r="A75" s="27" t="s">
        <v>75</v>
      </c>
      <c r="B75" s="28" t="s">
        <v>55</v>
      </c>
      <c r="C75" s="29">
        <f>+C76</f>
        <v>3285734</v>
      </c>
      <c r="D75" s="29">
        <f>+D76</f>
        <v>3279966</v>
      </c>
      <c r="E75" s="57">
        <f t="shared" si="11"/>
        <v>5768</v>
      </c>
      <c r="F75" s="29">
        <f>+F76</f>
        <v>3279966</v>
      </c>
      <c r="G75" s="57">
        <f t="shared" si="12"/>
        <v>0</v>
      </c>
      <c r="H75" s="30">
        <f t="shared" si="13"/>
        <v>0.99824453227193677</v>
      </c>
      <c r="I75" s="30">
        <f t="shared" si="10"/>
        <v>0.99824453227193677</v>
      </c>
      <c r="S75" s="26"/>
      <c r="T75" s="26"/>
      <c r="U75" s="26"/>
      <c r="V75" s="26"/>
      <c r="W75" s="26"/>
      <c r="X75" s="26"/>
      <c r="Y75" s="26"/>
      <c r="Z75" s="26"/>
    </row>
    <row r="76" spans="1:26" s="36" customFormat="1" ht="25.5" x14ac:dyDescent="0.25">
      <c r="A76" s="33" t="s">
        <v>76</v>
      </c>
      <c r="B76" s="34" t="s">
        <v>77</v>
      </c>
      <c r="C76" s="16">
        <v>3285734</v>
      </c>
      <c r="D76" s="16">
        <v>3279966</v>
      </c>
      <c r="E76" s="56">
        <f t="shared" si="11"/>
        <v>5768</v>
      </c>
      <c r="F76" s="16">
        <v>3279966</v>
      </c>
      <c r="G76" s="56">
        <f t="shared" si="12"/>
        <v>0</v>
      </c>
      <c r="H76" s="35">
        <f>+D76/C76</f>
        <v>0.99824453227193677</v>
      </c>
      <c r="I76" s="35">
        <f t="shared" si="10"/>
        <v>0.99824453227193677</v>
      </c>
      <c r="S76" s="26"/>
      <c r="T76" s="26"/>
      <c r="U76" s="26"/>
      <c r="V76" s="26"/>
      <c r="W76" s="26"/>
      <c r="X76" s="26"/>
      <c r="Y76" s="26"/>
      <c r="Z76" s="26"/>
    </row>
    <row r="77" spans="1:26" x14ac:dyDescent="0.25">
      <c r="A77" s="5">
        <v>34</v>
      </c>
      <c r="B77" s="12" t="s">
        <v>78</v>
      </c>
      <c r="C77" s="7">
        <f>+C78</f>
        <v>3461291</v>
      </c>
      <c r="D77" s="7">
        <f>+D78</f>
        <v>3457231</v>
      </c>
      <c r="E77" s="7">
        <f t="shared" si="11"/>
        <v>4060</v>
      </c>
      <c r="F77" s="7">
        <f>+F78</f>
        <v>3457231</v>
      </c>
      <c r="G77" s="7">
        <f t="shared" si="12"/>
        <v>0</v>
      </c>
      <c r="H77" s="8">
        <f>+D77/C77</f>
        <v>0.998827027256593</v>
      </c>
      <c r="I77" s="8">
        <f t="shared" si="10"/>
        <v>0.998827027256593</v>
      </c>
      <c r="S77" s="26"/>
      <c r="T77" s="26"/>
      <c r="U77" s="26"/>
      <c r="V77" s="26"/>
      <c r="W77" s="26"/>
      <c r="X77" s="26"/>
      <c r="Y77" s="26"/>
      <c r="Z77" s="26"/>
    </row>
    <row r="78" spans="1:26" ht="15.75" customHeight="1" x14ac:dyDescent="0.25">
      <c r="A78" s="17" t="s">
        <v>79</v>
      </c>
      <c r="B78" s="19" t="s">
        <v>80</v>
      </c>
      <c r="C78" s="16">
        <v>3461291</v>
      </c>
      <c r="D78" s="16">
        <v>3457231</v>
      </c>
      <c r="E78" s="56">
        <f t="shared" si="11"/>
        <v>4060</v>
      </c>
      <c r="F78" s="16">
        <v>3457231</v>
      </c>
      <c r="G78" s="56">
        <f t="shared" si="12"/>
        <v>0</v>
      </c>
      <c r="H78" s="11">
        <f>+D78/C78</f>
        <v>0.998827027256593</v>
      </c>
      <c r="I78" s="11">
        <f t="shared" si="10"/>
        <v>0.998827027256593</v>
      </c>
      <c r="S78" s="26"/>
      <c r="T78" s="26"/>
      <c r="U78" s="26"/>
      <c r="V78" s="26"/>
      <c r="W78" s="26"/>
      <c r="X78" s="26"/>
      <c r="Y78" s="26"/>
      <c r="Z78" s="26"/>
    </row>
    <row r="79" spans="1:26" x14ac:dyDescent="0.25">
      <c r="A79" s="21"/>
      <c r="B79" s="22" t="s">
        <v>28</v>
      </c>
      <c r="C79" s="23">
        <f>+C28+C37+C38+C39+C65+C66+C72+C74+C77</f>
        <v>102565619</v>
      </c>
      <c r="D79" s="23">
        <f>+D28+D37+D38+D39+D65+D66+D72+D74+D77</f>
        <v>101035519</v>
      </c>
      <c r="E79" s="23">
        <f>+E28+E37+E38+E39+E65+E66+E72+E74+E77</f>
        <v>1530100</v>
      </c>
      <c r="F79" s="23">
        <f>+F28+F37+F38+F39+F65+F66+F72+F74+F77</f>
        <v>100327726</v>
      </c>
      <c r="G79" s="23">
        <f>+G28+G37+G38+G39+G65+G66+G72+G74+G77</f>
        <v>707793</v>
      </c>
      <c r="H79" s="24">
        <f>+D79/C79</f>
        <v>0.98508174557012129</v>
      </c>
      <c r="I79" s="24">
        <f>+F79/C79</f>
        <v>0.97818086585135322</v>
      </c>
      <c r="S79" s="26"/>
      <c r="T79" s="26"/>
      <c r="U79" s="26"/>
      <c r="V79" s="26"/>
      <c r="W79" s="26"/>
      <c r="X79" s="26"/>
      <c r="Y79" s="26"/>
      <c r="Z79" s="26"/>
    </row>
    <row r="80" spans="1:26" x14ac:dyDescent="0.25">
      <c r="A80" s="103"/>
      <c r="B80" s="103"/>
      <c r="C80" s="26"/>
      <c r="H80" t="s">
        <v>81</v>
      </c>
    </row>
    <row r="81" spans="2:7" x14ac:dyDescent="0.25">
      <c r="B81" t="s">
        <v>81</v>
      </c>
      <c r="C81" s="26"/>
      <c r="D81" s="26"/>
      <c r="E81" s="26"/>
      <c r="F81" s="26"/>
      <c r="G81" s="26"/>
    </row>
    <row r="83" spans="2:7" x14ac:dyDescent="0.25">
      <c r="C83" s="26"/>
      <c r="D83" s="26"/>
      <c r="E83" s="26"/>
      <c r="F83" s="26"/>
      <c r="G83" s="26"/>
    </row>
    <row r="84" spans="2:7" x14ac:dyDescent="0.25">
      <c r="C84" s="26"/>
    </row>
    <row r="85" spans="2:7" x14ac:dyDescent="0.25">
      <c r="C85" s="26"/>
    </row>
    <row r="86" spans="2:7" x14ac:dyDescent="0.25">
      <c r="C86" s="26"/>
    </row>
    <row r="87" spans="2:7" x14ac:dyDescent="0.25">
      <c r="C87" s="26"/>
    </row>
    <row r="88" spans="2:7" x14ac:dyDescent="0.25">
      <c r="C88" s="26"/>
    </row>
  </sheetData>
  <mergeCells count="3">
    <mergeCell ref="A2:I2"/>
    <mergeCell ref="A3:I3"/>
    <mergeCell ref="A80:B80"/>
  </mergeCells>
  <printOptions horizontalCentered="1"/>
  <pageMargins left="0.70866141732283472" right="0.70866141732283472" top="0.74803149606299213" bottom="0.74803149606299213" header="0.31496062992125984" footer="0.31496062992125984"/>
  <pageSetup scale="5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outlinePr summaryBelow="0"/>
    <pageSetUpPr fitToPage="1"/>
  </sheetPr>
  <dimension ref="A1:Y48"/>
  <sheetViews>
    <sheetView showGridLines="0" zoomScale="90" zoomScaleNormal="90" workbookViewId="0">
      <selection activeCell="A2" sqref="A2:J2"/>
    </sheetView>
  </sheetViews>
  <sheetFormatPr baseColWidth="10" defaultRowHeight="15" outlineLevelRow="1" x14ac:dyDescent="0.25"/>
  <cols>
    <col min="1" max="1" width="11.42578125" style="25"/>
    <col min="2" max="2" width="45.5703125" customWidth="1"/>
    <col min="3" max="3" width="14.85546875" customWidth="1"/>
    <col min="4" max="4" width="14.7109375" customWidth="1"/>
    <col min="5" max="5" width="16.5703125" customWidth="1"/>
    <col min="6" max="6" width="14.5703125" customWidth="1"/>
    <col min="7" max="7" width="15.7109375" customWidth="1"/>
    <col min="8" max="8" width="13.42578125" customWidth="1"/>
    <col min="9" max="9" width="10.7109375" customWidth="1"/>
    <col min="10" max="10" width="10.85546875" customWidth="1"/>
    <col min="11" max="11" width="11.5703125" customWidth="1"/>
    <col min="12" max="17" width="0" hidden="1" customWidth="1"/>
    <col min="18" max="21" width="11.42578125" hidden="1" customWidth="1"/>
    <col min="22" max="22" width="0" hidden="1" customWidth="1"/>
  </cols>
  <sheetData>
    <row r="1" spans="1:25" x14ac:dyDescent="0.25">
      <c r="F1" s="26"/>
    </row>
    <row r="2" spans="1:25" x14ac:dyDescent="0.25">
      <c r="A2" s="102" t="s">
        <v>82</v>
      </c>
      <c r="B2" s="102"/>
      <c r="C2" s="102"/>
      <c r="D2" s="102"/>
      <c r="E2" s="102"/>
      <c r="F2" s="102"/>
      <c r="G2" s="102"/>
      <c r="H2" s="102"/>
      <c r="I2" s="102"/>
      <c r="J2" s="102"/>
    </row>
    <row r="3" spans="1:25" x14ac:dyDescent="0.25">
      <c r="A3" s="101" t="s">
        <v>165</v>
      </c>
      <c r="B3" s="101"/>
      <c r="C3" s="101"/>
      <c r="D3" s="101"/>
      <c r="E3" s="101"/>
      <c r="F3" s="101"/>
      <c r="G3" s="101"/>
      <c r="H3" s="101"/>
      <c r="I3" s="101"/>
      <c r="J3" s="101"/>
    </row>
    <row r="4" spans="1:25" x14ac:dyDescent="0.25">
      <c r="A4" s="93" t="s">
        <v>154</v>
      </c>
      <c r="C4" s="26"/>
      <c r="D4" s="26"/>
      <c r="F4" s="26"/>
    </row>
    <row r="5" spans="1:25" ht="25.5" x14ac:dyDescent="0.25">
      <c r="A5" s="1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  <c r="H5" s="4" t="s">
        <v>7</v>
      </c>
      <c r="I5" s="4" t="s">
        <v>8</v>
      </c>
    </row>
    <row r="6" spans="1:25" x14ac:dyDescent="0.25">
      <c r="A6" s="75" t="s">
        <v>137</v>
      </c>
      <c r="B6" s="81" t="s">
        <v>138</v>
      </c>
      <c r="C6" s="82">
        <f>+C7</f>
        <v>46614456</v>
      </c>
      <c r="D6" s="82">
        <f>+D7</f>
        <v>46470597</v>
      </c>
      <c r="E6" s="7">
        <f t="shared" ref="E6:E10" si="0">+C6-D6</f>
        <v>143859</v>
      </c>
      <c r="F6" s="82">
        <f>+F7</f>
        <v>46470597</v>
      </c>
      <c r="G6" s="82">
        <f t="shared" ref="G6:G10" si="1">+D6-F6</f>
        <v>0</v>
      </c>
      <c r="H6" s="8">
        <f t="shared" ref="H6:H10" si="2">+D6/C6</f>
        <v>0.99691385436311863</v>
      </c>
      <c r="I6" s="8">
        <f t="shared" ref="I6:I10" si="3">+F6/C6</f>
        <v>0.99691385436311863</v>
      </c>
    </row>
    <row r="7" spans="1:25" s="73" customFormat="1" x14ac:dyDescent="0.25">
      <c r="A7" s="95" t="s">
        <v>139</v>
      </c>
      <c r="B7" s="96" t="s">
        <v>140</v>
      </c>
      <c r="C7" s="97">
        <f>+C8+C9</f>
        <v>46614456</v>
      </c>
      <c r="D7" s="97">
        <f>+D8+D9</f>
        <v>46470597</v>
      </c>
      <c r="E7" s="57">
        <f t="shared" si="0"/>
        <v>143859</v>
      </c>
      <c r="F7" s="97">
        <f>+F8+F9</f>
        <v>46470597</v>
      </c>
      <c r="G7" s="97">
        <f t="shared" si="1"/>
        <v>0</v>
      </c>
      <c r="H7" s="30">
        <f t="shared" si="2"/>
        <v>0.99691385436311863</v>
      </c>
      <c r="I7" s="30">
        <f t="shared" si="3"/>
        <v>0.99691385436311863</v>
      </c>
    </row>
    <row r="8" spans="1:25" x14ac:dyDescent="0.25">
      <c r="A8" s="33" t="s">
        <v>141</v>
      </c>
      <c r="B8" s="76" t="s">
        <v>142</v>
      </c>
      <c r="C8" s="10">
        <v>3712703</v>
      </c>
      <c r="D8" s="10">
        <v>3451505</v>
      </c>
      <c r="E8" s="56">
        <f t="shared" si="0"/>
        <v>261198</v>
      </c>
      <c r="F8" s="10">
        <v>3451505</v>
      </c>
      <c r="G8" s="10">
        <f t="shared" si="1"/>
        <v>0</v>
      </c>
      <c r="H8" s="11">
        <f t="shared" si="2"/>
        <v>0.92964748324872737</v>
      </c>
      <c r="I8" s="11">
        <f t="shared" si="3"/>
        <v>0.92964748324872737</v>
      </c>
    </row>
    <row r="9" spans="1:25" x14ac:dyDescent="0.25">
      <c r="A9" s="33" t="s">
        <v>143</v>
      </c>
      <c r="B9" s="76" t="s">
        <v>144</v>
      </c>
      <c r="C9" s="10">
        <v>42901753</v>
      </c>
      <c r="D9" s="10">
        <v>43019092</v>
      </c>
      <c r="E9" s="56">
        <f t="shared" si="0"/>
        <v>-117339</v>
      </c>
      <c r="F9" s="10">
        <v>43019092</v>
      </c>
      <c r="G9" s="10">
        <f t="shared" si="1"/>
        <v>0</v>
      </c>
      <c r="H9" s="11">
        <f t="shared" si="2"/>
        <v>1.0027350630637402</v>
      </c>
      <c r="I9" s="11">
        <f t="shared" si="3"/>
        <v>1.0027350630637402</v>
      </c>
    </row>
    <row r="10" spans="1:25" x14ac:dyDescent="0.25">
      <c r="A10" s="86" t="s">
        <v>149</v>
      </c>
      <c r="B10" s="87" t="s">
        <v>150</v>
      </c>
      <c r="C10" s="82">
        <v>997868</v>
      </c>
      <c r="D10" s="82">
        <v>0</v>
      </c>
      <c r="E10" s="14">
        <f t="shared" si="0"/>
        <v>997868</v>
      </c>
      <c r="F10" s="82">
        <v>0</v>
      </c>
      <c r="G10" s="82">
        <f t="shared" si="1"/>
        <v>0</v>
      </c>
      <c r="H10" s="8">
        <f t="shared" si="2"/>
        <v>0</v>
      </c>
      <c r="I10" s="8">
        <f t="shared" si="3"/>
        <v>0</v>
      </c>
    </row>
    <row r="11" spans="1:25" x14ac:dyDescent="0.25">
      <c r="A11" s="85"/>
      <c r="B11" s="91" t="s">
        <v>28</v>
      </c>
      <c r="C11" s="92">
        <f>+C6+C10</f>
        <v>47612324</v>
      </c>
      <c r="D11" s="92">
        <f>+D6+D10</f>
        <v>46470597</v>
      </c>
      <c r="E11" s="92">
        <f>+E6+E10</f>
        <v>1141727</v>
      </c>
      <c r="F11" s="92">
        <f>+F6+F10</f>
        <v>46470597</v>
      </c>
      <c r="G11" s="92">
        <f>+G6+G10</f>
        <v>0</v>
      </c>
      <c r="H11" s="24">
        <f>+D11/C11</f>
        <v>0.97602034716893882</v>
      </c>
      <c r="I11" s="24">
        <f>+F11/C11</f>
        <v>0.97602034716893882</v>
      </c>
    </row>
    <row r="12" spans="1:25" x14ac:dyDescent="0.25">
      <c r="A12" s="88"/>
      <c r="B12" s="89"/>
      <c r="C12" s="90"/>
      <c r="D12" s="90"/>
      <c r="E12" s="90"/>
      <c r="F12" s="90"/>
      <c r="G12" s="90"/>
      <c r="H12" s="94"/>
      <c r="I12" s="94"/>
    </row>
    <row r="13" spans="1:25" x14ac:dyDescent="0.25">
      <c r="A13" s="93" t="s">
        <v>155</v>
      </c>
      <c r="C13" s="26"/>
      <c r="D13" s="26"/>
      <c r="F13" s="26"/>
    </row>
    <row r="14" spans="1:25" ht="25.5" x14ac:dyDescent="0.25">
      <c r="A14" s="1" t="s">
        <v>0</v>
      </c>
      <c r="B14" s="2" t="s">
        <v>1</v>
      </c>
      <c r="C14" s="2" t="s">
        <v>2</v>
      </c>
      <c r="D14" s="2" t="s">
        <v>3</v>
      </c>
      <c r="E14" s="2" t="s">
        <v>4</v>
      </c>
      <c r="F14" s="2" t="s">
        <v>5</v>
      </c>
      <c r="G14" s="3" t="s">
        <v>6</v>
      </c>
      <c r="H14" s="4" t="s">
        <v>7</v>
      </c>
      <c r="I14" s="4" t="s">
        <v>8</v>
      </c>
      <c r="V14" s="26"/>
      <c r="W14" s="26"/>
      <c r="X14" s="26"/>
      <c r="Y14" s="26"/>
    </row>
    <row r="15" spans="1:25" x14ac:dyDescent="0.25">
      <c r="A15" s="5">
        <v>21</v>
      </c>
      <c r="B15" s="6" t="s">
        <v>9</v>
      </c>
      <c r="C15" s="37">
        <f>SUM(C16:C23)</f>
        <v>3712703</v>
      </c>
      <c r="D15" s="37">
        <f>SUM(D16:D23)</f>
        <v>3511751</v>
      </c>
      <c r="E15" s="37">
        <f>+C15-D15</f>
        <v>200952</v>
      </c>
      <c r="F15" s="37">
        <f>SUM(F16:F23)</f>
        <v>3497863</v>
      </c>
      <c r="G15" s="37">
        <f>+D15-F15</f>
        <v>13888</v>
      </c>
      <c r="H15" s="8">
        <f t="shared" ref="H15:H36" si="4">+D15/C15</f>
        <v>0.94587447474252584</v>
      </c>
      <c r="I15" s="8">
        <f t="shared" ref="I15:I36" si="5">+F15/C15</f>
        <v>0.94213380386203793</v>
      </c>
      <c r="J15" s="26"/>
      <c r="Q15" s="26"/>
      <c r="R15" s="26">
        <f t="shared" ref="R15:R36" si="6">C15-D15</f>
        <v>200952</v>
      </c>
      <c r="S15" s="26">
        <f t="shared" ref="S15:S36" si="7">E15-R15</f>
        <v>0</v>
      </c>
      <c r="T15" s="26">
        <f t="shared" ref="T15:T36" si="8">D15-F15</f>
        <v>13888</v>
      </c>
      <c r="U15" s="26">
        <f t="shared" ref="U15:U36" si="9">G15-T15</f>
        <v>0</v>
      </c>
      <c r="V15" s="26"/>
      <c r="W15" s="26"/>
      <c r="X15" s="26"/>
      <c r="Y15" s="26"/>
    </row>
    <row r="16" spans="1:25" outlineLevel="1" x14ac:dyDescent="0.25">
      <c r="A16" s="5"/>
      <c r="B16" s="9" t="s">
        <v>10</v>
      </c>
      <c r="C16" s="38">
        <f>3712703-SUM(C17:C23)</f>
        <v>2179517</v>
      </c>
      <c r="D16" s="38">
        <f>3511751-SUM(D18:D23)</f>
        <v>2162844</v>
      </c>
      <c r="E16" s="38">
        <f t="shared" ref="E16:E35" si="10">+C16-D16</f>
        <v>16673</v>
      </c>
      <c r="F16" s="38">
        <f>3497863-SUM(F18:F23)</f>
        <v>2150420</v>
      </c>
      <c r="G16" s="38">
        <f t="shared" ref="G16:G35" si="11">+D16-F16</f>
        <v>12424</v>
      </c>
      <c r="H16" s="11">
        <f t="shared" si="4"/>
        <v>0.99235013996220267</v>
      </c>
      <c r="I16" s="11">
        <f t="shared" si="5"/>
        <v>0.98664979442693035</v>
      </c>
      <c r="L16">
        <v>1419002</v>
      </c>
      <c r="M16">
        <v>942081</v>
      </c>
      <c r="N16">
        <v>476921</v>
      </c>
      <c r="O16">
        <v>440626</v>
      </c>
      <c r="P16">
        <v>501455</v>
      </c>
      <c r="Q16" s="26"/>
      <c r="R16" s="26">
        <f t="shared" si="6"/>
        <v>16673</v>
      </c>
      <c r="S16" s="26">
        <f t="shared" si="7"/>
        <v>0</v>
      </c>
      <c r="T16" s="26">
        <f t="shared" si="8"/>
        <v>12424</v>
      </c>
      <c r="U16" s="26">
        <f t="shared" si="9"/>
        <v>0</v>
      </c>
      <c r="V16" s="26"/>
      <c r="W16" s="26"/>
      <c r="X16" s="26"/>
      <c r="Y16" s="26"/>
    </row>
    <row r="17" spans="1:25" hidden="1" outlineLevel="1" x14ac:dyDescent="0.25">
      <c r="A17" s="5"/>
      <c r="B17" s="9" t="s">
        <v>11</v>
      </c>
      <c r="C17" s="38">
        <v>0</v>
      </c>
      <c r="D17" s="38"/>
      <c r="E17" s="38">
        <f t="shared" si="10"/>
        <v>0</v>
      </c>
      <c r="F17" s="38"/>
      <c r="G17" s="38">
        <f t="shared" si="11"/>
        <v>0</v>
      </c>
      <c r="H17" s="11" t="s">
        <v>92</v>
      </c>
      <c r="I17" s="11" t="s">
        <v>92</v>
      </c>
      <c r="L17">
        <v>10912</v>
      </c>
      <c r="M17">
        <v>10912</v>
      </c>
      <c r="N17">
        <v>0</v>
      </c>
      <c r="O17">
        <v>3637</v>
      </c>
      <c r="P17">
        <v>7275</v>
      </c>
      <c r="Q17" s="26"/>
      <c r="R17" s="26">
        <f t="shared" si="6"/>
        <v>0</v>
      </c>
      <c r="S17" s="26">
        <f t="shared" si="7"/>
        <v>0</v>
      </c>
      <c r="T17" s="26">
        <f t="shared" si="8"/>
        <v>0</v>
      </c>
      <c r="U17" s="26">
        <f t="shared" si="9"/>
        <v>0</v>
      </c>
      <c r="V17" s="26"/>
      <c r="W17" s="26"/>
      <c r="X17" s="26"/>
      <c r="Y17" s="26"/>
    </row>
    <row r="18" spans="1:25" outlineLevel="1" x14ac:dyDescent="0.25">
      <c r="A18" s="5"/>
      <c r="B18" s="9" t="s">
        <v>12</v>
      </c>
      <c r="C18" s="38">
        <v>4607</v>
      </c>
      <c r="D18" s="38">
        <v>700</v>
      </c>
      <c r="E18" s="38">
        <f t="shared" si="10"/>
        <v>3907</v>
      </c>
      <c r="F18" s="38">
        <v>79</v>
      </c>
      <c r="G18" s="38">
        <f t="shared" si="11"/>
        <v>621</v>
      </c>
      <c r="H18" s="11">
        <f t="shared" si="4"/>
        <v>0.15194269589754722</v>
      </c>
      <c r="I18" s="11">
        <f t="shared" si="5"/>
        <v>1.7147818537008898E-2</v>
      </c>
      <c r="L18">
        <v>5936</v>
      </c>
      <c r="M18">
        <v>5936</v>
      </c>
      <c r="N18">
        <v>0</v>
      </c>
      <c r="O18">
        <v>371</v>
      </c>
      <c r="P18">
        <v>5565</v>
      </c>
      <c r="Q18" s="26"/>
      <c r="R18" s="26">
        <f t="shared" si="6"/>
        <v>3907</v>
      </c>
      <c r="S18" s="26">
        <f t="shared" si="7"/>
        <v>0</v>
      </c>
      <c r="T18" s="26">
        <f t="shared" si="8"/>
        <v>621</v>
      </c>
      <c r="U18" s="26">
        <f t="shared" si="9"/>
        <v>0</v>
      </c>
      <c r="V18" s="26"/>
      <c r="W18" s="26"/>
      <c r="X18" s="26"/>
      <c r="Y18" s="26"/>
    </row>
    <row r="19" spans="1:25" outlineLevel="1" x14ac:dyDescent="0.25">
      <c r="A19" s="5"/>
      <c r="B19" s="9" t="s">
        <v>13</v>
      </c>
      <c r="C19" s="38">
        <v>32403</v>
      </c>
      <c r="D19" s="38">
        <v>8045</v>
      </c>
      <c r="E19" s="38">
        <f t="shared" si="10"/>
        <v>24358</v>
      </c>
      <c r="F19" s="38">
        <v>8019</v>
      </c>
      <c r="G19" s="38">
        <f t="shared" si="11"/>
        <v>26</v>
      </c>
      <c r="H19" s="11">
        <f t="shared" si="4"/>
        <v>0.24827948029503441</v>
      </c>
      <c r="I19" s="11">
        <f t="shared" si="5"/>
        <v>0.24747708545505046</v>
      </c>
      <c r="L19">
        <v>55044</v>
      </c>
      <c r="M19">
        <v>6510</v>
      </c>
      <c r="N19">
        <v>48534</v>
      </c>
      <c r="O19">
        <v>5150</v>
      </c>
      <c r="P19">
        <v>1360</v>
      </c>
      <c r="Q19" s="26"/>
      <c r="R19" s="26">
        <f t="shared" si="6"/>
        <v>24358</v>
      </c>
      <c r="S19" s="26">
        <f t="shared" si="7"/>
        <v>0</v>
      </c>
      <c r="T19" s="26">
        <f t="shared" si="8"/>
        <v>26</v>
      </c>
      <c r="U19" s="26">
        <f t="shared" si="9"/>
        <v>0</v>
      </c>
      <c r="V19" s="26"/>
      <c r="W19" s="26"/>
      <c r="X19" s="26"/>
      <c r="Y19" s="26"/>
    </row>
    <row r="20" spans="1:25" outlineLevel="1" x14ac:dyDescent="0.25">
      <c r="A20" s="5"/>
      <c r="B20" s="9" t="s">
        <v>14</v>
      </c>
      <c r="C20" s="38">
        <v>5249</v>
      </c>
      <c r="D20" s="38">
        <v>3414</v>
      </c>
      <c r="E20" s="38">
        <f t="shared" si="10"/>
        <v>1835</v>
      </c>
      <c r="F20" s="38">
        <v>3414</v>
      </c>
      <c r="G20" s="38">
        <f t="shared" si="11"/>
        <v>0</v>
      </c>
      <c r="H20" s="11">
        <f t="shared" si="4"/>
        <v>0.65040960182891983</v>
      </c>
      <c r="I20" s="11">
        <f t="shared" si="5"/>
        <v>0.65040960182891983</v>
      </c>
      <c r="L20">
        <v>13082</v>
      </c>
      <c r="M20">
        <v>0</v>
      </c>
      <c r="N20">
        <v>13082</v>
      </c>
      <c r="O20">
        <v>0</v>
      </c>
      <c r="P20">
        <v>0</v>
      </c>
      <c r="Q20" s="26"/>
      <c r="R20" s="26">
        <f t="shared" si="6"/>
        <v>1835</v>
      </c>
      <c r="S20" s="26">
        <f t="shared" si="7"/>
        <v>0</v>
      </c>
      <c r="T20" s="26">
        <f t="shared" si="8"/>
        <v>0</v>
      </c>
      <c r="U20" s="26">
        <f t="shared" si="9"/>
        <v>0</v>
      </c>
      <c r="V20" s="26"/>
      <c r="W20" s="26"/>
      <c r="X20" s="26"/>
      <c r="Y20" s="26"/>
    </row>
    <row r="21" spans="1:25" outlineLevel="1" x14ac:dyDescent="0.25">
      <c r="A21" s="5"/>
      <c r="B21" s="9" t="s">
        <v>15</v>
      </c>
      <c r="C21" s="38">
        <v>1400622</v>
      </c>
      <c r="D21" s="38">
        <v>1259569</v>
      </c>
      <c r="E21" s="38">
        <f t="shared" si="10"/>
        <v>141053</v>
      </c>
      <c r="F21" s="38">
        <v>1258752</v>
      </c>
      <c r="G21" s="38">
        <f t="shared" si="11"/>
        <v>817</v>
      </c>
      <c r="H21" s="11">
        <f t="shared" si="4"/>
        <v>0.89929260000199907</v>
      </c>
      <c r="I21" s="11">
        <f t="shared" si="5"/>
        <v>0.89870928773073677</v>
      </c>
      <c r="L21">
        <v>810497</v>
      </c>
      <c r="M21">
        <v>163867</v>
      </c>
      <c r="N21">
        <v>646630</v>
      </c>
      <c r="O21">
        <v>59783</v>
      </c>
      <c r="P21">
        <v>104084</v>
      </c>
      <c r="Q21" s="26"/>
      <c r="R21" s="26">
        <f t="shared" si="6"/>
        <v>141053</v>
      </c>
      <c r="S21" s="26">
        <f t="shared" si="7"/>
        <v>0</v>
      </c>
      <c r="T21" s="26">
        <f t="shared" si="8"/>
        <v>817</v>
      </c>
      <c r="U21" s="26">
        <f t="shared" si="9"/>
        <v>0</v>
      </c>
      <c r="V21" s="26"/>
      <c r="W21" s="26"/>
      <c r="X21" s="26"/>
      <c r="Y21" s="26"/>
    </row>
    <row r="22" spans="1:25" outlineLevel="1" x14ac:dyDescent="0.25">
      <c r="A22" s="5"/>
      <c r="B22" s="9" t="s">
        <v>121</v>
      </c>
      <c r="C22" s="38">
        <v>865</v>
      </c>
      <c r="D22" s="38">
        <v>801</v>
      </c>
      <c r="E22" s="38">
        <f t="shared" si="10"/>
        <v>64</v>
      </c>
      <c r="F22" s="38">
        <v>801</v>
      </c>
      <c r="G22" s="38">
        <f t="shared" si="11"/>
        <v>0</v>
      </c>
      <c r="H22" s="11">
        <f t="shared" si="4"/>
        <v>0.92601156069364166</v>
      </c>
      <c r="I22" s="11">
        <f t="shared" si="5"/>
        <v>0.92601156069364166</v>
      </c>
      <c r="Q22" s="26"/>
      <c r="R22" s="26"/>
      <c r="S22" s="26"/>
      <c r="T22" s="26">
        <f t="shared" si="8"/>
        <v>0</v>
      </c>
      <c r="U22" s="26">
        <f t="shared" si="9"/>
        <v>0</v>
      </c>
      <c r="V22" s="26"/>
      <c r="W22" s="26"/>
      <c r="X22" s="26"/>
      <c r="Y22" s="26"/>
    </row>
    <row r="23" spans="1:25" outlineLevel="1" x14ac:dyDescent="0.25">
      <c r="A23" s="5"/>
      <c r="B23" s="9" t="s">
        <v>98</v>
      </c>
      <c r="C23" s="38">
        <v>89440</v>
      </c>
      <c r="D23" s="38">
        <v>76378</v>
      </c>
      <c r="E23" s="38">
        <f t="shared" si="10"/>
        <v>13062</v>
      </c>
      <c r="F23" s="38">
        <v>76378</v>
      </c>
      <c r="G23" s="38">
        <f t="shared" si="11"/>
        <v>0</v>
      </c>
      <c r="H23" s="11">
        <f t="shared" si="4"/>
        <v>0.8539579606440072</v>
      </c>
      <c r="I23" s="11">
        <f t="shared" si="5"/>
        <v>0.8539579606440072</v>
      </c>
      <c r="Q23" s="26"/>
      <c r="R23" s="26">
        <f t="shared" si="6"/>
        <v>13062</v>
      </c>
      <c r="S23" s="26">
        <f t="shared" si="7"/>
        <v>0</v>
      </c>
      <c r="T23" s="26">
        <f t="shared" si="8"/>
        <v>0</v>
      </c>
      <c r="U23" s="26">
        <f t="shared" si="9"/>
        <v>0</v>
      </c>
      <c r="V23" s="26"/>
      <c r="W23" s="26"/>
      <c r="X23" s="26"/>
      <c r="Y23" s="26"/>
    </row>
    <row r="24" spans="1:25" x14ac:dyDescent="0.25">
      <c r="A24" s="5">
        <v>22</v>
      </c>
      <c r="B24" s="6" t="s">
        <v>16</v>
      </c>
      <c r="C24" s="37">
        <v>88368</v>
      </c>
      <c r="D24" s="37">
        <v>63944</v>
      </c>
      <c r="E24" s="37">
        <f t="shared" si="10"/>
        <v>24424</v>
      </c>
      <c r="F24" s="37">
        <v>63944</v>
      </c>
      <c r="G24" s="37">
        <f t="shared" si="11"/>
        <v>0</v>
      </c>
      <c r="H24" s="8">
        <f t="shared" si="4"/>
        <v>0.72361035669020457</v>
      </c>
      <c r="I24" s="8">
        <f t="shared" si="5"/>
        <v>0.72361035669020457</v>
      </c>
      <c r="L24">
        <v>545413</v>
      </c>
      <c r="M24">
        <v>63821</v>
      </c>
      <c r="N24">
        <v>481592</v>
      </c>
      <c r="O24">
        <v>41803</v>
      </c>
      <c r="P24">
        <v>22018</v>
      </c>
      <c r="Q24" s="26"/>
      <c r="R24" s="26">
        <f t="shared" si="6"/>
        <v>24424</v>
      </c>
      <c r="S24" s="26">
        <f t="shared" si="7"/>
        <v>0</v>
      </c>
      <c r="T24" s="26">
        <f t="shared" si="8"/>
        <v>0</v>
      </c>
      <c r="U24" s="26">
        <f t="shared" si="9"/>
        <v>0</v>
      </c>
      <c r="V24" s="26"/>
      <c r="W24" s="26"/>
      <c r="X24" s="26"/>
      <c r="Y24" s="26"/>
    </row>
    <row r="25" spans="1:25" x14ac:dyDescent="0.25">
      <c r="A25" s="5">
        <v>24</v>
      </c>
      <c r="B25" s="6" t="s">
        <v>31</v>
      </c>
      <c r="C25" s="37">
        <f>+C26+C32</f>
        <v>42813385</v>
      </c>
      <c r="D25" s="37">
        <f>+D26+D32</f>
        <v>42052877</v>
      </c>
      <c r="E25" s="37">
        <f t="shared" si="10"/>
        <v>760508</v>
      </c>
      <c r="F25" s="37">
        <f>+F26+F32</f>
        <v>42031377</v>
      </c>
      <c r="G25" s="37">
        <f t="shared" si="11"/>
        <v>21500</v>
      </c>
      <c r="H25" s="8">
        <f t="shared" si="4"/>
        <v>0.98223667668417247</v>
      </c>
      <c r="I25" s="8">
        <f t="shared" si="5"/>
        <v>0.98173449728396855</v>
      </c>
      <c r="L25">
        <v>33108052</v>
      </c>
      <c r="M25">
        <v>21741185</v>
      </c>
      <c r="N25">
        <v>11366867</v>
      </c>
      <c r="O25">
        <v>21257401</v>
      </c>
      <c r="P25">
        <v>483784</v>
      </c>
      <c r="Q25" s="26"/>
      <c r="R25" s="26">
        <f t="shared" si="6"/>
        <v>760508</v>
      </c>
      <c r="S25" s="26">
        <f t="shared" si="7"/>
        <v>0</v>
      </c>
      <c r="T25" s="26">
        <f t="shared" si="8"/>
        <v>21500</v>
      </c>
      <c r="U25" s="26">
        <f t="shared" si="9"/>
        <v>0</v>
      </c>
      <c r="V25" s="26"/>
      <c r="W25" s="26"/>
      <c r="X25" s="26"/>
      <c r="Y25" s="26"/>
    </row>
    <row r="26" spans="1:25" x14ac:dyDescent="0.25">
      <c r="A26" s="27" t="s">
        <v>54</v>
      </c>
      <c r="B26" s="39" t="s">
        <v>55</v>
      </c>
      <c r="C26" s="40">
        <f>SUM(C27:C31)</f>
        <v>42273648</v>
      </c>
      <c r="D26" s="40">
        <f>SUM(D27:D31)</f>
        <v>41533410</v>
      </c>
      <c r="E26" s="40">
        <f t="shared" si="10"/>
        <v>740238</v>
      </c>
      <c r="F26" s="40">
        <f>SUM(F27:F31)</f>
        <v>41511910</v>
      </c>
      <c r="G26" s="40">
        <f t="shared" si="11"/>
        <v>21500</v>
      </c>
      <c r="H26" s="30">
        <f t="shared" si="4"/>
        <v>0.982489374941098</v>
      </c>
      <c r="I26" s="30">
        <f t="shared" si="5"/>
        <v>0.98198078386800214</v>
      </c>
      <c r="L26">
        <v>33108052</v>
      </c>
      <c r="M26">
        <v>21741185</v>
      </c>
      <c r="N26">
        <v>11366867</v>
      </c>
      <c r="O26">
        <v>21257401</v>
      </c>
      <c r="P26">
        <v>483784</v>
      </c>
      <c r="Q26" s="26"/>
      <c r="R26" s="26">
        <f t="shared" si="6"/>
        <v>740238</v>
      </c>
      <c r="S26" s="26">
        <f t="shared" si="7"/>
        <v>0</v>
      </c>
      <c r="T26" s="26">
        <f t="shared" si="8"/>
        <v>21500</v>
      </c>
      <c r="U26" s="26">
        <f t="shared" si="9"/>
        <v>0</v>
      </c>
      <c r="V26" s="26"/>
      <c r="W26" s="26"/>
      <c r="X26" s="26"/>
      <c r="Y26" s="26"/>
    </row>
    <row r="27" spans="1:25" x14ac:dyDescent="0.25">
      <c r="A27" s="17" t="s">
        <v>83</v>
      </c>
      <c r="B27" s="32" t="s">
        <v>84</v>
      </c>
      <c r="C27" s="38">
        <v>7870944</v>
      </c>
      <c r="D27" s="38">
        <v>7597952</v>
      </c>
      <c r="E27" s="38">
        <f t="shared" si="10"/>
        <v>272992</v>
      </c>
      <c r="F27" s="38">
        <v>7596796</v>
      </c>
      <c r="G27" s="38">
        <f t="shared" si="11"/>
        <v>1156</v>
      </c>
      <c r="H27" s="11">
        <f t="shared" si="4"/>
        <v>0.96531648554480887</v>
      </c>
      <c r="I27" s="11">
        <f t="shared" si="5"/>
        <v>0.96516961624933428</v>
      </c>
      <c r="L27">
        <v>6815204</v>
      </c>
      <c r="M27">
        <v>3800395</v>
      </c>
      <c r="N27">
        <v>3014809</v>
      </c>
      <c r="O27">
        <v>3563736</v>
      </c>
      <c r="P27">
        <v>236659</v>
      </c>
      <c r="Q27" s="26"/>
      <c r="R27" s="26">
        <f t="shared" si="6"/>
        <v>272992</v>
      </c>
      <c r="S27" s="26">
        <f t="shared" si="7"/>
        <v>0</v>
      </c>
      <c r="T27" s="26">
        <f t="shared" si="8"/>
        <v>1156</v>
      </c>
      <c r="U27" s="26">
        <f t="shared" si="9"/>
        <v>0</v>
      </c>
      <c r="V27" s="26"/>
      <c r="W27" s="26"/>
      <c r="X27" s="26"/>
      <c r="Y27" s="26"/>
    </row>
    <row r="28" spans="1:25" x14ac:dyDescent="0.25">
      <c r="A28" s="17" t="s">
        <v>85</v>
      </c>
      <c r="B28" s="32" t="s">
        <v>86</v>
      </c>
      <c r="C28" s="38">
        <v>12840644</v>
      </c>
      <c r="D28" s="38">
        <v>12753562</v>
      </c>
      <c r="E28" s="38">
        <f t="shared" si="10"/>
        <v>87082</v>
      </c>
      <c r="F28" s="38">
        <v>12753481</v>
      </c>
      <c r="G28" s="38">
        <f t="shared" si="11"/>
        <v>81</v>
      </c>
      <c r="H28" s="11">
        <f t="shared" si="4"/>
        <v>0.99321825291628674</v>
      </c>
      <c r="I28" s="11">
        <f t="shared" si="5"/>
        <v>0.99321194482145914</v>
      </c>
      <c r="L28">
        <v>13266671</v>
      </c>
      <c r="M28">
        <v>10481445</v>
      </c>
      <c r="N28">
        <v>2785226</v>
      </c>
      <c r="O28">
        <v>10440764</v>
      </c>
      <c r="P28">
        <v>40681</v>
      </c>
      <c r="Q28" s="26"/>
      <c r="R28" s="26">
        <f t="shared" si="6"/>
        <v>87082</v>
      </c>
      <c r="S28" s="26">
        <f t="shared" si="7"/>
        <v>0</v>
      </c>
      <c r="T28" s="26">
        <f t="shared" si="8"/>
        <v>81</v>
      </c>
      <c r="U28" s="26">
        <f t="shared" si="9"/>
        <v>0</v>
      </c>
      <c r="V28" s="26"/>
      <c r="W28" s="26"/>
      <c r="X28" s="26"/>
      <c r="Y28" s="26"/>
    </row>
    <row r="29" spans="1:25" x14ac:dyDescent="0.25">
      <c r="A29" s="17" t="s">
        <v>87</v>
      </c>
      <c r="B29" s="32" t="s">
        <v>88</v>
      </c>
      <c r="C29" s="38">
        <v>5812550</v>
      </c>
      <c r="D29" s="38">
        <v>5745781</v>
      </c>
      <c r="E29" s="38">
        <f t="shared" si="10"/>
        <v>66769</v>
      </c>
      <c r="F29" s="38">
        <v>5725678</v>
      </c>
      <c r="G29" s="38">
        <f t="shared" si="11"/>
        <v>20103</v>
      </c>
      <c r="H29" s="11">
        <f t="shared" si="4"/>
        <v>0.98851295902830938</v>
      </c>
      <c r="I29" s="11">
        <f t="shared" si="5"/>
        <v>0.98505440813412359</v>
      </c>
      <c r="L29">
        <v>4870889</v>
      </c>
      <c r="M29">
        <v>2381080</v>
      </c>
      <c r="N29">
        <v>2489809</v>
      </c>
      <c r="O29">
        <v>2298740</v>
      </c>
      <c r="P29">
        <v>82340</v>
      </c>
      <c r="Q29" s="26"/>
      <c r="R29" s="26">
        <f t="shared" si="6"/>
        <v>66769</v>
      </c>
      <c r="S29" s="26">
        <f t="shared" si="7"/>
        <v>0</v>
      </c>
      <c r="T29" s="26">
        <f t="shared" si="8"/>
        <v>20103</v>
      </c>
      <c r="U29" s="26">
        <f t="shared" si="9"/>
        <v>0</v>
      </c>
      <c r="V29" s="26"/>
      <c r="W29" s="26"/>
      <c r="X29" s="26"/>
      <c r="Y29" s="26"/>
    </row>
    <row r="30" spans="1:25" x14ac:dyDescent="0.25">
      <c r="A30" s="17" t="s">
        <v>89</v>
      </c>
      <c r="B30" s="32" t="s">
        <v>90</v>
      </c>
      <c r="C30" s="38">
        <v>11530822</v>
      </c>
      <c r="D30" s="38">
        <v>11226515</v>
      </c>
      <c r="E30" s="38">
        <f t="shared" si="10"/>
        <v>304307</v>
      </c>
      <c r="F30" s="38">
        <v>11226488</v>
      </c>
      <c r="G30" s="38">
        <f t="shared" si="11"/>
        <v>27</v>
      </c>
      <c r="H30" s="11">
        <f t="shared" si="4"/>
        <v>0.97360925352936678</v>
      </c>
      <c r="I30" s="11">
        <f t="shared" si="5"/>
        <v>0.97360691197904192</v>
      </c>
      <c r="L30">
        <v>8155288</v>
      </c>
      <c r="M30">
        <v>5078265</v>
      </c>
      <c r="N30">
        <v>3077023</v>
      </c>
      <c r="O30">
        <v>4954161</v>
      </c>
      <c r="P30">
        <v>124104</v>
      </c>
      <c r="Q30" s="26"/>
      <c r="R30" s="26">
        <f t="shared" si="6"/>
        <v>304307</v>
      </c>
      <c r="S30" s="26">
        <f t="shared" si="7"/>
        <v>0</v>
      </c>
      <c r="T30" s="26">
        <f t="shared" si="8"/>
        <v>27</v>
      </c>
      <c r="U30" s="26">
        <f t="shared" si="9"/>
        <v>0</v>
      </c>
      <c r="V30" s="26"/>
      <c r="W30" s="26"/>
      <c r="X30" s="26"/>
      <c r="Y30" s="26"/>
    </row>
    <row r="31" spans="1:25" x14ac:dyDescent="0.25">
      <c r="A31" s="17" t="s">
        <v>106</v>
      </c>
      <c r="B31" s="32" t="s">
        <v>108</v>
      </c>
      <c r="C31" s="38">
        <v>4218688</v>
      </c>
      <c r="D31" s="38">
        <v>4209600</v>
      </c>
      <c r="E31" s="38">
        <f t="shared" si="10"/>
        <v>9088</v>
      </c>
      <c r="F31" s="38">
        <v>4209467</v>
      </c>
      <c r="G31" s="38">
        <f t="shared" si="11"/>
        <v>133</v>
      </c>
      <c r="H31" s="11">
        <f t="shared" si="4"/>
        <v>0.99784577574828948</v>
      </c>
      <c r="I31" s="11">
        <f t="shared" si="5"/>
        <v>0.99781424935904239</v>
      </c>
      <c r="Q31" s="26"/>
      <c r="R31" s="26">
        <f t="shared" si="6"/>
        <v>9088</v>
      </c>
      <c r="S31" s="26">
        <f t="shared" si="7"/>
        <v>0</v>
      </c>
      <c r="T31" s="26">
        <f t="shared" si="8"/>
        <v>133</v>
      </c>
      <c r="U31" s="26">
        <f t="shared" si="9"/>
        <v>0</v>
      </c>
      <c r="V31" s="26"/>
      <c r="W31" s="26"/>
      <c r="X31" s="26"/>
      <c r="Y31" s="26"/>
    </row>
    <row r="32" spans="1:25" x14ac:dyDescent="0.25">
      <c r="A32" s="27" t="s">
        <v>100</v>
      </c>
      <c r="B32" s="39" t="s">
        <v>101</v>
      </c>
      <c r="C32" s="40">
        <f>+C33</f>
        <v>539737</v>
      </c>
      <c r="D32" s="40">
        <f>+D33</f>
        <v>519467</v>
      </c>
      <c r="E32" s="40">
        <f t="shared" si="10"/>
        <v>20270</v>
      </c>
      <c r="F32" s="40">
        <f>+F33</f>
        <v>519467</v>
      </c>
      <c r="G32" s="40">
        <f t="shared" si="11"/>
        <v>0</v>
      </c>
      <c r="H32" s="30">
        <f t="shared" si="4"/>
        <v>0.96244467212735096</v>
      </c>
      <c r="I32" s="30">
        <f t="shared" si="5"/>
        <v>0.96244467212735096</v>
      </c>
      <c r="Q32" s="26"/>
      <c r="R32" s="26"/>
      <c r="S32" s="26"/>
      <c r="T32" s="26"/>
      <c r="U32" s="26"/>
      <c r="V32" s="26"/>
      <c r="W32" s="26"/>
      <c r="X32" s="26"/>
      <c r="Y32" s="26"/>
    </row>
    <row r="33" spans="1:25" x14ac:dyDescent="0.25">
      <c r="A33" s="17" t="s">
        <v>104</v>
      </c>
      <c r="B33" s="32" t="s">
        <v>105</v>
      </c>
      <c r="C33" s="38">
        <v>539737</v>
      </c>
      <c r="D33" s="38">
        <v>519467</v>
      </c>
      <c r="E33" s="38">
        <f t="shared" si="10"/>
        <v>20270</v>
      </c>
      <c r="F33" s="38">
        <v>519467</v>
      </c>
      <c r="G33" s="38">
        <f t="shared" si="11"/>
        <v>0</v>
      </c>
      <c r="H33" s="11">
        <f t="shared" si="4"/>
        <v>0.96244467212735096</v>
      </c>
      <c r="I33" s="11">
        <f t="shared" si="5"/>
        <v>0.96244467212735096</v>
      </c>
      <c r="Q33" s="26"/>
      <c r="R33" s="26"/>
      <c r="S33" s="26"/>
      <c r="T33" s="26"/>
      <c r="U33" s="26"/>
      <c r="V33" s="26"/>
      <c r="W33" s="26"/>
      <c r="X33" s="26"/>
      <c r="Y33" s="26"/>
    </row>
    <row r="34" spans="1:25" x14ac:dyDescent="0.25">
      <c r="A34" s="5">
        <v>34</v>
      </c>
      <c r="B34" s="6" t="s">
        <v>78</v>
      </c>
      <c r="C34" s="37">
        <f>+C35</f>
        <v>997868</v>
      </c>
      <c r="D34" s="37">
        <f>+D35</f>
        <v>997757</v>
      </c>
      <c r="E34" s="37">
        <f t="shared" si="10"/>
        <v>111</v>
      </c>
      <c r="F34" s="37">
        <f>+F35</f>
        <v>997757</v>
      </c>
      <c r="G34" s="37">
        <f t="shared" si="11"/>
        <v>0</v>
      </c>
      <c r="H34" s="8">
        <f t="shared" si="4"/>
        <v>0.99988876284237993</v>
      </c>
      <c r="I34" s="8">
        <f t="shared" si="5"/>
        <v>0.99988876284237993</v>
      </c>
      <c r="L34">
        <v>140929</v>
      </c>
      <c r="M34">
        <v>140929</v>
      </c>
      <c r="N34">
        <v>0</v>
      </c>
      <c r="O34">
        <v>140929</v>
      </c>
      <c r="P34">
        <v>0</v>
      </c>
      <c r="Q34" s="26"/>
      <c r="R34" s="26">
        <f t="shared" si="6"/>
        <v>111</v>
      </c>
      <c r="S34" s="26">
        <f t="shared" si="7"/>
        <v>0</v>
      </c>
      <c r="T34" s="26">
        <f t="shared" si="8"/>
        <v>0</v>
      </c>
      <c r="U34" s="26">
        <f t="shared" si="9"/>
        <v>0</v>
      </c>
      <c r="V34" s="26"/>
      <c r="W34" s="26"/>
      <c r="X34" s="26"/>
      <c r="Y34" s="26"/>
    </row>
    <row r="35" spans="1:25" x14ac:dyDescent="0.25">
      <c r="A35" s="17" t="s">
        <v>79</v>
      </c>
      <c r="B35" s="32" t="s">
        <v>80</v>
      </c>
      <c r="C35" s="38">
        <v>997868</v>
      </c>
      <c r="D35" s="38">
        <v>997757</v>
      </c>
      <c r="E35" s="38">
        <f t="shared" si="10"/>
        <v>111</v>
      </c>
      <c r="F35" s="38">
        <v>997757</v>
      </c>
      <c r="G35" s="38">
        <f t="shared" si="11"/>
        <v>0</v>
      </c>
      <c r="H35" s="11">
        <f t="shared" si="4"/>
        <v>0.99988876284237993</v>
      </c>
      <c r="I35" s="11">
        <f t="shared" si="5"/>
        <v>0.99988876284237993</v>
      </c>
      <c r="L35">
        <v>140929</v>
      </c>
      <c r="M35">
        <v>140929</v>
      </c>
      <c r="N35">
        <v>0</v>
      </c>
      <c r="O35">
        <v>140929</v>
      </c>
      <c r="P35">
        <v>0</v>
      </c>
      <c r="Q35" s="26"/>
      <c r="R35" s="26">
        <f t="shared" si="6"/>
        <v>111</v>
      </c>
      <c r="S35" s="26">
        <f t="shared" si="7"/>
        <v>0</v>
      </c>
      <c r="T35" s="26">
        <f t="shared" si="8"/>
        <v>0</v>
      </c>
      <c r="U35" s="26">
        <f t="shared" si="9"/>
        <v>0</v>
      </c>
      <c r="V35" s="26"/>
      <c r="W35" s="26"/>
      <c r="X35" s="26"/>
      <c r="Y35" s="26"/>
    </row>
    <row r="36" spans="1:25" x14ac:dyDescent="0.25">
      <c r="A36" s="42"/>
      <c r="B36" s="43" t="s">
        <v>91</v>
      </c>
      <c r="C36" s="44">
        <f>+C15+C24+C25+C34</f>
        <v>47612324</v>
      </c>
      <c r="D36" s="44">
        <f t="shared" ref="D36:G36" si="12">+D15+D24+D25+D34</f>
        <v>46626329</v>
      </c>
      <c r="E36" s="44">
        <f t="shared" si="12"/>
        <v>985995</v>
      </c>
      <c r="F36" s="44">
        <f t="shared" si="12"/>
        <v>46590941</v>
      </c>
      <c r="G36" s="44">
        <f t="shared" si="12"/>
        <v>35388</v>
      </c>
      <c r="H36" s="45">
        <f t="shared" si="4"/>
        <v>0.97929118099759216</v>
      </c>
      <c r="I36" s="45">
        <f t="shared" si="5"/>
        <v>0.97854792805324942</v>
      </c>
      <c r="Q36" s="26"/>
      <c r="R36" s="26">
        <f t="shared" si="6"/>
        <v>985995</v>
      </c>
      <c r="S36" s="26">
        <f t="shared" si="7"/>
        <v>0</v>
      </c>
      <c r="T36" s="26">
        <f t="shared" si="8"/>
        <v>35388</v>
      </c>
      <c r="U36" s="26">
        <f t="shared" si="9"/>
        <v>0</v>
      </c>
      <c r="V36" s="26"/>
      <c r="W36" s="26"/>
      <c r="X36" s="26"/>
      <c r="Y36" s="26"/>
    </row>
    <row r="37" spans="1:25" x14ac:dyDescent="0.25">
      <c r="C37" s="26"/>
      <c r="D37" s="26"/>
      <c r="E37" s="26"/>
      <c r="F37" s="26"/>
      <c r="G37" s="26"/>
    </row>
    <row r="38" spans="1:25" ht="15" customHeight="1" x14ac:dyDescent="0.25">
      <c r="A38" s="69"/>
      <c r="B38" s="69"/>
      <c r="C38" s="69"/>
      <c r="D38" s="69"/>
      <c r="E38" s="69"/>
      <c r="F38" s="69"/>
      <c r="G38" s="69"/>
      <c r="H38" s="69"/>
      <c r="I38" s="69"/>
    </row>
    <row r="39" spans="1:25" ht="15" customHeight="1" x14ac:dyDescent="0.25">
      <c r="A39" s="69"/>
      <c r="B39" s="69"/>
      <c r="C39" s="69"/>
      <c r="D39" s="69"/>
      <c r="E39" s="69"/>
      <c r="F39" s="69"/>
      <c r="G39" s="69"/>
      <c r="H39" s="69"/>
      <c r="I39" s="69"/>
    </row>
    <row r="40" spans="1:25" ht="15" customHeight="1" x14ac:dyDescent="0.25">
      <c r="A40" s="69"/>
      <c r="B40" s="69"/>
      <c r="C40" s="69"/>
      <c r="D40" s="69"/>
      <c r="E40" s="69"/>
      <c r="F40" s="69"/>
      <c r="G40" s="69"/>
      <c r="H40" s="69"/>
      <c r="I40" s="69"/>
    </row>
    <row r="41" spans="1:25" ht="15" customHeight="1" x14ac:dyDescent="0.25">
      <c r="A41" s="69"/>
      <c r="B41" s="69"/>
      <c r="C41" s="69"/>
      <c r="D41" s="69"/>
      <c r="E41" s="69"/>
      <c r="F41" s="69"/>
      <c r="G41" s="69"/>
      <c r="H41" s="69"/>
      <c r="I41" s="69"/>
    </row>
    <row r="42" spans="1:25" ht="15" customHeight="1" x14ac:dyDescent="0.25">
      <c r="A42" s="69"/>
      <c r="B42" s="69"/>
      <c r="C42" s="69"/>
      <c r="D42" s="69"/>
      <c r="E42" s="69"/>
      <c r="F42" s="69"/>
      <c r="G42" s="69"/>
      <c r="H42" s="69"/>
      <c r="I42" s="69"/>
    </row>
    <row r="43" spans="1:25" ht="15" customHeight="1" x14ac:dyDescent="0.25">
      <c r="A43" s="69"/>
      <c r="B43" s="69"/>
      <c r="C43" s="69"/>
      <c r="D43" s="69"/>
      <c r="E43" s="69"/>
      <c r="F43" s="69"/>
      <c r="G43" s="69"/>
      <c r="H43" s="69"/>
      <c r="I43" s="69"/>
    </row>
    <row r="44" spans="1:25" ht="15" customHeight="1" x14ac:dyDescent="0.25">
      <c r="A44" s="69"/>
      <c r="B44" s="69"/>
      <c r="C44" s="69"/>
      <c r="D44" s="69"/>
      <c r="E44" s="69"/>
      <c r="F44" s="69"/>
      <c r="G44" s="69"/>
      <c r="H44" s="69"/>
      <c r="I44" s="69"/>
    </row>
    <row r="45" spans="1:25" ht="15" customHeight="1" x14ac:dyDescent="0.25">
      <c r="A45" s="69"/>
      <c r="B45" s="69"/>
      <c r="C45" s="69"/>
      <c r="D45" s="69"/>
      <c r="E45" s="69"/>
      <c r="F45" s="69"/>
      <c r="G45" s="69"/>
      <c r="H45" s="69"/>
      <c r="I45" s="69"/>
    </row>
    <row r="46" spans="1:25" ht="15" customHeight="1" x14ac:dyDescent="0.25">
      <c r="A46" s="69"/>
      <c r="B46" s="69"/>
      <c r="C46" s="69"/>
      <c r="D46" s="69"/>
      <c r="E46" s="69"/>
      <c r="F46" s="69"/>
      <c r="G46" s="69"/>
      <c r="H46" s="69"/>
      <c r="I46" s="69"/>
    </row>
    <row r="48" spans="1:25" x14ac:dyDescent="0.25">
      <c r="G48" t="s">
        <v>81</v>
      </c>
    </row>
  </sheetData>
  <mergeCells count="2">
    <mergeCell ref="A2:J2"/>
    <mergeCell ref="A3:J3"/>
  </mergeCells>
  <printOptions horizontalCentered="1"/>
  <pageMargins left="0.70866141732283472" right="0.70866141732283472" top="0.74803149606299213" bottom="0.74803149606299213" header="0.31496062992125984" footer="0.31496062992125984"/>
  <pageSetup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A1:Y37"/>
  <sheetViews>
    <sheetView showGridLines="0" zoomScale="90" zoomScaleNormal="90" workbookViewId="0">
      <selection activeCell="A2" sqref="A2:J2"/>
    </sheetView>
  </sheetViews>
  <sheetFormatPr baseColWidth="10" defaultRowHeight="15" x14ac:dyDescent="0.25"/>
  <cols>
    <col min="1" max="1" width="11.42578125" style="25"/>
    <col min="2" max="2" width="45.5703125" customWidth="1"/>
    <col min="3" max="3" width="14.85546875" customWidth="1"/>
    <col min="4" max="4" width="14.7109375" customWidth="1"/>
    <col min="5" max="5" width="16.5703125" customWidth="1"/>
    <col min="6" max="6" width="14.5703125" customWidth="1"/>
    <col min="7" max="7" width="15.7109375" customWidth="1"/>
    <col min="8" max="8" width="13.42578125" customWidth="1"/>
    <col min="9" max="9" width="10.7109375" customWidth="1"/>
    <col min="10" max="10" width="10.85546875" customWidth="1"/>
    <col min="11" max="11" width="11.5703125" customWidth="1"/>
    <col min="12" max="17" width="0" hidden="1" customWidth="1"/>
    <col min="18" max="21" width="11.42578125" hidden="1" customWidth="1"/>
    <col min="22" max="22" width="0" hidden="1" customWidth="1"/>
  </cols>
  <sheetData>
    <row r="1" spans="1:25" x14ac:dyDescent="0.25">
      <c r="F1" s="26"/>
    </row>
    <row r="2" spans="1:25" x14ac:dyDescent="0.25">
      <c r="A2" s="102" t="s">
        <v>115</v>
      </c>
      <c r="B2" s="102"/>
      <c r="C2" s="102"/>
      <c r="D2" s="102"/>
      <c r="E2" s="102"/>
      <c r="F2" s="102"/>
      <c r="G2" s="102"/>
      <c r="H2" s="102"/>
      <c r="I2" s="102"/>
      <c r="J2" s="102"/>
    </row>
    <row r="3" spans="1:25" x14ac:dyDescent="0.25">
      <c r="A3" s="101" t="s">
        <v>164</v>
      </c>
      <c r="B3" s="101"/>
      <c r="C3" s="101"/>
      <c r="D3" s="101"/>
      <c r="E3" s="101"/>
      <c r="F3" s="101"/>
      <c r="G3" s="101"/>
      <c r="H3" s="101"/>
      <c r="I3" s="101"/>
      <c r="J3" s="101"/>
    </row>
    <row r="4" spans="1:25" x14ac:dyDescent="0.25">
      <c r="A4" s="93" t="s">
        <v>154</v>
      </c>
      <c r="C4" s="26"/>
      <c r="D4" s="26"/>
      <c r="F4" s="26"/>
    </row>
    <row r="5" spans="1:25" ht="25.5" x14ac:dyDescent="0.25">
      <c r="A5" s="1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  <c r="H5" s="4" t="s">
        <v>7</v>
      </c>
      <c r="I5" s="4" t="s">
        <v>8</v>
      </c>
    </row>
    <row r="6" spans="1:25" x14ac:dyDescent="0.25">
      <c r="A6" s="5" t="s">
        <v>156</v>
      </c>
      <c r="B6" s="6" t="s">
        <v>159</v>
      </c>
      <c r="C6" s="7">
        <f>+C7</f>
        <v>16624822</v>
      </c>
      <c r="D6" s="7">
        <f>+D7</f>
        <v>16624822</v>
      </c>
      <c r="E6" s="7">
        <f>+C6-D6</f>
        <v>0</v>
      </c>
      <c r="F6" s="7">
        <f>+F7</f>
        <v>16624822</v>
      </c>
      <c r="G6" s="7">
        <f>+D6-F6</f>
        <v>0</v>
      </c>
      <c r="H6" s="8">
        <f>+D6/C6</f>
        <v>1</v>
      </c>
      <c r="I6" s="8">
        <f>+F6/C6</f>
        <v>1</v>
      </c>
    </row>
    <row r="7" spans="1:25" s="73" customFormat="1" x14ac:dyDescent="0.25">
      <c r="A7" s="95" t="s">
        <v>157</v>
      </c>
      <c r="B7" s="96" t="s">
        <v>124</v>
      </c>
      <c r="C7" s="97">
        <f>+C8</f>
        <v>16624822</v>
      </c>
      <c r="D7" s="97">
        <f>+D8</f>
        <v>16624822</v>
      </c>
      <c r="E7" s="57">
        <f t="shared" ref="E7:E9" si="0">+C7-D7</f>
        <v>0</v>
      </c>
      <c r="F7" s="97">
        <f>+F8</f>
        <v>16624822</v>
      </c>
      <c r="G7" s="97">
        <f t="shared" ref="G7:G9" si="1">+D7-F7</f>
        <v>0</v>
      </c>
      <c r="H7" s="30">
        <f t="shared" ref="H7:H9" si="2">+D7/C7</f>
        <v>1</v>
      </c>
      <c r="I7" s="30">
        <f t="shared" ref="I7:I9" si="3">+F7/C7</f>
        <v>1</v>
      </c>
    </row>
    <row r="8" spans="1:25" x14ac:dyDescent="0.25">
      <c r="A8" s="78" t="s">
        <v>158</v>
      </c>
      <c r="B8" s="79" t="s">
        <v>112</v>
      </c>
      <c r="C8" s="62">
        <v>16624822</v>
      </c>
      <c r="D8" s="62">
        <v>16624822</v>
      </c>
      <c r="E8" s="56">
        <f t="shared" si="0"/>
        <v>0</v>
      </c>
      <c r="F8" s="62">
        <v>16624822</v>
      </c>
      <c r="G8" s="62">
        <f t="shared" si="1"/>
        <v>0</v>
      </c>
      <c r="H8" s="63">
        <f t="shared" si="2"/>
        <v>1</v>
      </c>
      <c r="I8" s="63">
        <f t="shared" si="3"/>
        <v>1</v>
      </c>
    </row>
    <row r="9" spans="1:25" x14ac:dyDescent="0.25">
      <c r="A9" s="86" t="s">
        <v>149</v>
      </c>
      <c r="B9" s="87" t="s">
        <v>150</v>
      </c>
      <c r="C9" s="82">
        <v>462346</v>
      </c>
      <c r="D9" s="82">
        <v>0</v>
      </c>
      <c r="E9" s="14">
        <f t="shared" si="0"/>
        <v>462346</v>
      </c>
      <c r="F9" s="82">
        <v>0</v>
      </c>
      <c r="G9" s="82">
        <f t="shared" si="1"/>
        <v>0</v>
      </c>
      <c r="H9" s="8">
        <f t="shared" si="2"/>
        <v>0</v>
      </c>
      <c r="I9" s="8">
        <f t="shared" si="3"/>
        <v>0</v>
      </c>
    </row>
    <row r="10" spans="1:25" x14ac:dyDescent="0.25">
      <c r="A10" s="85"/>
      <c r="B10" s="91" t="s">
        <v>28</v>
      </c>
      <c r="C10" s="92">
        <f>+C6+C9</f>
        <v>17087168</v>
      </c>
      <c r="D10" s="92">
        <f>+D6+D9</f>
        <v>16624822</v>
      </c>
      <c r="E10" s="92">
        <f>+E6+E9</f>
        <v>462346</v>
      </c>
      <c r="F10" s="92">
        <f>+F6+F9</f>
        <v>16624822</v>
      </c>
      <c r="G10" s="92">
        <f>+G6+G9</f>
        <v>0</v>
      </c>
      <c r="H10" s="24">
        <f>+D10/C10</f>
        <v>0.97294191758400217</v>
      </c>
      <c r="I10" s="24">
        <f>+F10/C10</f>
        <v>0.97294191758400217</v>
      </c>
    </row>
    <row r="11" spans="1:25" x14ac:dyDescent="0.25">
      <c r="C11" s="26"/>
      <c r="D11" s="26"/>
      <c r="F11" s="26"/>
    </row>
    <row r="12" spans="1:25" x14ac:dyDescent="0.25">
      <c r="A12" s="93" t="s">
        <v>155</v>
      </c>
      <c r="C12" s="26"/>
      <c r="D12" s="26"/>
      <c r="F12" s="26"/>
    </row>
    <row r="13" spans="1:25" ht="25.5" x14ac:dyDescent="0.25">
      <c r="A13" s="1" t="s">
        <v>0</v>
      </c>
      <c r="B13" s="2" t="s">
        <v>1</v>
      </c>
      <c r="C13" s="2" t="s">
        <v>2</v>
      </c>
      <c r="D13" s="2" t="s">
        <v>3</v>
      </c>
      <c r="E13" s="2" t="s">
        <v>4</v>
      </c>
      <c r="F13" s="2" t="s">
        <v>5</v>
      </c>
      <c r="G13" s="3" t="s">
        <v>6</v>
      </c>
      <c r="H13" s="4" t="s">
        <v>7</v>
      </c>
      <c r="I13" s="4" t="s">
        <v>8</v>
      </c>
      <c r="V13" s="26"/>
      <c r="W13" s="26"/>
      <c r="X13" s="26"/>
      <c r="Y13" s="26"/>
    </row>
    <row r="14" spans="1:25" x14ac:dyDescent="0.25">
      <c r="A14" s="5" t="s">
        <v>107</v>
      </c>
      <c r="B14" s="12" t="s">
        <v>31</v>
      </c>
      <c r="C14" s="37">
        <f>+C15</f>
        <v>14780000</v>
      </c>
      <c r="D14" s="37">
        <f>+D15</f>
        <v>14780000</v>
      </c>
      <c r="E14" s="37">
        <f t="shared" ref="E14:E24" si="4">+C14-D14</f>
        <v>0</v>
      </c>
      <c r="F14" s="37">
        <f>+F15</f>
        <v>14779800</v>
      </c>
      <c r="G14" s="37">
        <f t="shared" ref="G14:G24" si="5">+D14-F14</f>
        <v>200</v>
      </c>
      <c r="H14" s="8">
        <f t="shared" ref="H14:H25" si="6">+D14/C14</f>
        <v>1</v>
      </c>
      <c r="I14" s="8">
        <f t="shared" ref="I14:I25" si="7">+F14/C14</f>
        <v>0.9999864682002706</v>
      </c>
      <c r="L14">
        <v>140929</v>
      </c>
      <c r="M14">
        <v>140929</v>
      </c>
      <c r="N14">
        <v>0</v>
      </c>
      <c r="O14">
        <v>140929</v>
      </c>
      <c r="P14">
        <v>0</v>
      </c>
      <c r="Q14" s="26"/>
      <c r="R14" s="26">
        <f t="shared" ref="R14:R25" si="8">C14-D14</f>
        <v>0</v>
      </c>
      <c r="S14" s="26">
        <f t="shared" ref="S14:S25" si="9">E14-R14</f>
        <v>0</v>
      </c>
      <c r="T14" s="26">
        <f t="shared" ref="T14:T25" si="10">D14-F14</f>
        <v>200</v>
      </c>
      <c r="U14" s="26">
        <f t="shared" ref="U14:U25" si="11">G14-T14</f>
        <v>0</v>
      </c>
      <c r="V14" s="26"/>
      <c r="W14" s="26"/>
      <c r="X14" s="26"/>
      <c r="Y14" s="26"/>
    </row>
    <row r="15" spans="1:25" s="73" customFormat="1" x14ac:dyDescent="0.25">
      <c r="A15" s="27" t="s">
        <v>32</v>
      </c>
      <c r="B15" s="28" t="s">
        <v>33</v>
      </c>
      <c r="C15" s="40">
        <f>+C16</f>
        <v>14780000</v>
      </c>
      <c r="D15" s="40">
        <f>+D16</f>
        <v>14780000</v>
      </c>
      <c r="E15" s="40">
        <f>+C15-D15</f>
        <v>0</v>
      </c>
      <c r="F15" s="40">
        <f>+F16</f>
        <v>14779800</v>
      </c>
      <c r="G15" s="40">
        <f>+D15-F15</f>
        <v>200</v>
      </c>
      <c r="H15" s="30">
        <f t="shared" si="6"/>
        <v>1</v>
      </c>
      <c r="I15" s="30">
        <f t="shared" si="7"/>
        <v>0.9999864682002706</v>
      </c>
      <c r="Q15" s="74"/>
      <c r="R15" s="74"/>
      <c r="S15" s="74"/>
      <c r="T15" s="74"/>
      <c r="U15" s="74"/>
      <c r="V15" s="74"/>
      <c r="W15" s="74"/>
      <c r="X15" s="74"/>
      <c r="Y15" s="74"/>
    </row>
    <row r="16" spans="1:25" x14ac:dyDescent="0.25">
      <c r="A16" s="17" t="s">
        <v>118</v>
      </c>
      <c r="B16" s="32" t="s">
        <v>119</v>
      </c>
      <c r="C16" s="38">
        <v>14780000</v>
      </c>
      <c r="D16" s="38">
        <v>14780000</v>
      </c>
      <c r="E16" s="38">
        <f>+C16-D16</f>
        <v>0</v>
      </c>
      <c r="F16" s="38">
        <v>14779800</v>
      </c>
      <c r="G16" s="38">
        <f>+D16-F16</f>
        <v>200</v>
      </c>
      <c r="H16" s="11">
        <f t="shared" si="6"/>
        <v>1</v>
      </c>
      <c r="I16" s="11">
        <f t="shared" si="7"/>
        <v>0.9999864682002706</v>
      </c>
      <c r="Q16" s="26"/>
      <c r="R16" s="26"/>
      <c r="S16" s="26"/>
      <c r="T16" s="26"/>
      <c r="U16" s="26"/>
      <c r="V16" s="26"/>
      <c r="W16" s="26"/>
      <c r="X16" s="26"/>
      <c r="Y16" s="26"/>
    </row>
    <row r="17" spans="1:25" x14ac:dyDescent="0.25">
      <c r="A17" s="5" t="s">
        <v>163</v>
      </c>
      <c r="B17" s="6" t="s">
        <v>71</v>
      </c>
      <c r="C17" s="37">
        <v>376252</v>
      </c>
      <c r="D17" s="37">
        <v>376252</v>
      </c>
      <c r="E17" s="37">
        <f t="shared" ref="E17" si="12">+C17-D17</f>
        <v>0</v>
      </c>
      <c r="F17" s="37">
        <v>376252</v>
      </c>
      <c r="G17" s="37">
        <f t="shared" ref="G17" si="13">+D17-F17</f>
        <v>0</v>
      </c>
      <c r="H17" s="8">
        <f t="shared" si="6"/>
        <v>1</v>
      </c>
      <c r="I17" s="8">
        <f t="shared" si="7"/>
        <v>1</v>
      </c>
      <c r="Q17" s="26"/>
      <c r="R17" s="26"/>
      <c r="S17" s="26"/>
      <c r="T17" s="26"/>
      <c r="U17" s="26"/>
      <c r="V17" s="26"/>
      <c r="W17" s="26"/>
      <c r="X17" s="26"/>
      <c r="Y17" s="26"/>
    </row>
    <row r="18" spans="1:25" x14ac:dyDescent="0.25">
      <c r="A18" s="5" t="s">
        <v>117</v>
      </c>
      <c r="B18" s="6" t="s">
        <v>97</v>
      </c>
      <c r="C18" s="37">
        <f>+C19</f>
        <v>510000</v>
      </c>
      <c r="D18" s="37">
        <f>+D19</f>
        <v>509938</v>
      </c>
      <c r="E18" s="37">
        <f t="shared" ref="E18" si="14">+C18-D18</f>
        <v>62</v>
      </c>
      <c r="F18" s="37">
        <f>+F19</f>
        <v>509938</v>
      </c>
      <c r="G18" s="37">
        <f t="shared" ref="G18" si="15">+D18-F18</f>
        <v>0</v>
      </c>
      <c r="H18" s="8">
        <f t="shared" ref="H18:H22" si="16">+D18/C18</f>
        <v>0.99987843137254906</v>
      </c>
      <c r="I18" s="8">
        <f t="shared" ref="I18:I22" si="17">+F18/C18</f>
        <v>0.99987843137254906</v>
      </c>
      <c r="Q18" s="26"/>
      <c r="R18" s="26"/>
      <c r="S18" s="26"/>
      <c r="T18" s="26"/>
      <c r="U18" s="26"/>
      <c r="V18" s="26"/>
      <c r="W18" s="26"/>
      <c r="X18" s="26"/>
      <c r="Y18" s="26"/>
    </row>
    <row r="19" spans="1:25" x14ac:dyDescent="0.25">
      <c r="A19" s="17" t="s">
        <v>72</v>
      </c>
      <c r="B19" s="32" t="s">
        <v>73</v>
      </c>
      <c r="C19" s="38">
        <v>510000</v>
      </c>
      <c r="D19" s="38">
        <v>509938</v>
      </c>
      <c r="E19" s="38">
        <f>+C19-D19</f>
        <v>62</v>
      </c>
      <c r="F19" s="38">
        <v>509938</v>
      </c>
      <c r="G19" s="38">
        <f>+D19-F19</f>
        <v>0</v>
      </c>
      <c r="H19" s="11">
        <f t="shared" si="16"/>
        <v>0.99987843137254906</v>
      </c>
      <c r="I19" s="11">
        <f t="shared" si="17"/>
        <v>0.99987843137254906</v>
      </c>
      <c r="Q19" s="26"/>
      <c r="R19" s="26"/>
      <c r="S19" s="26"/>
      <c r="T19" s="26"/>
      <c r="U19" s="26"/>
      <c r="V19" s="26"/>
      <c r="W19" s="26"/>
      <c r="X19" s="26"/>
      <c r="Y19" s="26"/>
    </row>
    <row r="20" spans="1:25" x14ac:dyDescent="0.25">
      <c r="A20" s="5" t="s">
        <v>120</v>
      </c>
      <c r="B20" s="12" t="s">
        <v>31</v>
      </c>
      <c r="C20" s="37">
        <f>+C21</f>
        <v>1334822</v>
      </c>
      <c r="D20" s="37">
        <f>+D21</f>
        <v>1334822</v>
      </c>
      <c r="E20" s="37">
        <f t="shared" ref="E20" si="18">+C20-D20</f>
        <v>0</v>
      </c>
      <c r="F20" s="37">
        <f>+F21</f>
        <v>1334822</v>
      </c>
      <c r="G20" s="37">
        <f t="shared" ref="G20" si="19">+D20-F20</f>
        <v>0</v>
      </c>
      <c r="H20" s="8">
        <f t="shared" si="16"/>
        <v>1</v>
      </c>
      <c r="I20" s="8">
        <f t="shared" si="17"/>
        <v>1</v>
      </c>
      <c r="Q20" s="26"/>
      <c r="R20" s="26"/>
      <c r="S20" s="26"/>
      <c r="T20" s="26"/>
      <c r="U20" s="26"/>
      <c r="V20" s="26"/>
      <c r="W20" s="26"/>
      <c r="X20" s="26"/>
      <c r="Y20" s="26"/>
    </row>
    <row r="21" spans="1:25" x14ac:dyDescent="0.25">
      <c r="A21" s="27" t="s">
        <v>75</v>
      </c>
      <c r="B21" s="28" t="s">
        <v>33</v>
      </c>
      <c r="C21" s="40">
        <f>+C22</f>
        <v>1334822</v>
      </c>
      <c r="D21" s="40">
        <f>+D22</f>
        <v>1334822</v>
      </c>
      <c r="E21" s="40">
        <f>+C21-D21</f>
        <v>0</v>
      </c>
      <c r="F21" s="40">
        <f>+F22</f>
        <v>1334822</v>
      </c>
      <c r="G21" s="40">
        <f>+D21-F21</f>
        <v>0</v>
      </c>
      <c r="H21" s="30">
        <f t="shared" si="16"/>
        <v>1</v>
      </c>
      <c r="I21" s="30">
        <f t="shared" si="17"/>
        <v>1</v>
      </c>
      <c r="Q21" s="26"/>
      <c r="R21" s="26"/>
      <c r="S21" s="26"/>
      <c r="T21" s="26"/>
      <c r="U21" s="26"/>
      <c r="V21" s="26"/>
      <c r="W21" s="26"/>
      <c r="X21" s="26"/>
      <c r="Y21" s="26"/>
    </row>
    <row r="22" spans="1:25" ht="25.5" x14ac:dyDescent="0.25">
      <c r="A22" s="17" t="s">
        <v>76</v>
      </c>
      <c r="B22" s="34" t="s">
        <v>77</v>
      </c>
      <c r="C22" s="38">
        <v>1334822</v>
      </c>
      <c r="D22" s="38">
        <v>1334822</v>
      </c>
      <c r="E22" s="38">
        <f>+C22-D22</f>
        <v>0</v>
      </c>
      <c r="F22" s="38">
        <v>1334822</v>
      </c>
      <c r="G22" s="38">
        <f>+D22-F22</f>
        <v>0</v>
      </c>
      <c r="H22" s="11">
        <f t="shared" si="16"/>
        <v>1</v>
      </c>
      <c r="I22" s="11">
        <f t="shared" si="17"/>
        <v>1</v>
      </c>
      <c r="Q22" s="26"/>
      <c r="R22" s="26"/>
      <c r="S22" s="26"/>
      <c r="T22" s="26"/>
      <c r="U22" s="26"/>
      <c r="V22" s="26"/>
      <c r="W22" s="26"/>
      <c r="X22" s="26"/>
      <c r="Y22" s="26"/>
    </row>
    <row r="23" spans="1:25" x14ac:dyDescent="0.25">
      <c r="A23" s="5">
        <v>34</v>
      </c>
      <c r="B23" s="6" t="s">
        <v>78</v>
      </c>
      <c r="C23" s="37">
        <f>+C24</f>
        <v>86094</v>
      </c>
      <c r="D23" s="37">
        <f>+D24</f>
        <v>86094</v>
      </c>
      <c r="E23" s="37">
        <f>+C23-D23</f>
        <v>0</v>
      </c>
      <c r="F23" s="37">
        <f>+F24</f>
        <v>86094</v>
      </c>
      <c r="G23" s="37">
        <f>+D23-F23</f>
        <v>0</v>
      </c>
      <c r="H23" s="8">
        <f t="shared" ref="H23" si="20">+D23/C23</f>
        <v>1</v>
      </c>
      <c r="I23" s="8">
        <f t="shared" ref="I23" si="21">+F23/C23</f>
        <v>1</v>
      </c>
      <c r="Q23" s="26"/>
      <c r="R23" s="26"/>
      <c r="S23" s="26"/>
      <c r="T23" s="26"/>
      <c r="U23" s="26"/>
      <c r="V23" s="26"/>
      <c r="W23" s="26"/>
      <c r="X23" s="26"/>
      <c r="Y23" s="26"/>
    </row>
    <row r="24" spans="1:25" x14ac:dyDescent="0.25">
      <c r="A24" s="17" t="s">
        <v>79</v>
      </c>
      <c r="B24" s="32" t="s">
        <v>80</v>
      </c>
      <c r="C24" s="38">
        <v>86094</v>
      </c>
      <c r="D24" s="38">
        <v>86094</v>
      </c>
      <c r="E24" s="38">
        <f t="shared" si="4"/>
        <v>0</v>
      </c>
      <c r="F24" s="38">
        <v>86094</v>
      </c>
      <c r="G24" s="38">
        <f t="shared" si="5"/>
        <v>0</v>
      </c>
      <c r="H24" s="11">
        <f t="shared" si="6"/>
        <v>1</v>
      </c>
      <c r="I24" s="11">
        <f t="shared" si="7"/>
        <v>1</v>
      </c>
      <c r="L24">
        <v>140929</v>
      </c>
      <c r="M24">
        <v>140929</v>
      </c>
      <c r="N24">
        <v>0</v>
      </c>
      <c r="O24">
        <v>140929</v>
      </c>
      <c r="P24">
        <v>0</v>
      </c>
      <c r="Q24" s="26"/>
      <c r="R24" s="26">
        <f t="shared" si="8"/>
        <v>0</v>
      </c>
      <c r="S24" s="26">
        <f t="shared" si="9"/>
        <v>0</v>
      </c>
      <c r="T24" s="26">
        <f t="shared" si="10"/>
        <v>0</v>
      </c>
      <c r="U24" s="26">
        <f t="shared" si="11"/>
        <v>0</v>
      </c>
      <c r="V24" s="26"/>
      <c r="W24" s="26"/>
      <c r="X24" s="26"/>
      <c r="Y24" s="26"/>
    </row>
    <row r="25" spans="1:25" x14ac:dyDescent="0.25">
      <c r="A25" s="42"/>
      <c r="B25" s="43" t="s">
        <v>91</v>
      </c>
      <c r="C25" s="44">
        <f>+C14+C17+C18+C20+C23</f>
        <v>17087168</v>
      </c>
      <c r="D25" s="44">
        <f t="shared" ref="D25:G25" si="22">+D14+D17+D18+D20+D23</f>
        <v>17087106</v>
      </c>
      <c r="E25" s="44">
        <f t="shared" si="22"/>
        <v>62</v>
      </c>
      <c r="F25" s="44">
        <f t="shared" si="22"/>
        <v>17086906</v>
      </c>
      <c r="G25" s="44">
        <f t="shared" si="22"/>
        <v>200</v>
      </c>
      <c r="H25" s="45">
        <f t="shared" si="6"/>
        <v>0.99999637154618015</v>
      </c>
      <c r="I25" s="45">
        <f t="shared" si="7"/>
        <v>0.99998466685643872</v>
      </c>
      <c r="Q25" s="26"/>
      <c r="R25" s="26">
        <f t="shared" si="8"/>
        <v>62</v>
      </c>
      <c r="S25" s="26">
        <f t="shared" si="9"/>
        <v>0</v>
      </c>
      <c r="T25" s="26">
        <f t="shared" si="10"/>
        <v>200</v>
      </c>
      <c r="U25" s="26">
        <f t="shared" si="11"/>
        <v>0</v>
      </c>
      <c r="V25" s="26"/>
      <c r="W25" s="26"/>
      <c r="X25" s="26"/>
      <c r="Y25" s="26"/>
    </row>
    <row r="26" spans="1:25" x14ac:dyDescent="0.25">
      <c r="C26" s="26"/>
      <c r="D26" s="26"/>
      <c r="E26" s="26"/>
      <c r="F26" s="26"/>
      <c r="G26" s="26"/>
    </row>
    <row r="27" spans="1:25" ht="15" customHeight="1" x14ac:dyDescent="0.25">
      <c r="A27" s="69"/>
      <c r="B27" s="69"/>
      <c r="C27" s="69"/>
      <c r="D27" s="69"/>
      <c r="E27" s="69"/>
      <c r="F27" s="69"/>
      <c r="G27" s="69"/>
      <c r="H27" s="69"/>
      <c r="I27" s="69"/>
    </row>
    <row r="28" spans="1:25" ht="15" customHeight="1" x14ac:dyDescent="0.25">
      <c r="A28" s="69"/>
      <c r="B28" s="69"/>
      <c r="C28" s="69"/>
      <c r="D28" s="69"/>
      <c r="E28" s="69"/>
      <c r="F28" s="69"/>
      <c r="G28" s="69"/>
      <c r="H28" s="69"/>
      <c r="I28" s="69"/>
    </row>
    <row r="29" spans="1:25" ht="15" customHeight="1" x14ac:dyDescent="0.25">
      <c r="A29" s="69"/>
      <c r="B29" s="69"/>
      <c r="C29" s="69"/>
      <c r="D29" s="69"/>
      <c r="E29" s="69"/>
      <c r="F29" s="69"/>
      <c r="G29" s="69"/>
      <c r="H29" s="69"/>
      <c r="I29" s="69"/>
    </row>
    <row r="30" spans="1:25" ht="15" customHeight="1" x14ac:dyDescent="0.25">
      <c r="A30" s="69"/>
      <c r="B30" s="69"/>
      <c r="C30" s="69"/>
      <c r="D30" s="69"/>
      <c r="E30" s="69"/>
      <c r="F30" s="69"/>
      <c r="G30" s="69"/>
      <c r="H30" s="69"/>
      <c r="I30" s="69"/>
    </row>
    <row r="31" spans="1:25" ht="15" customHeight="1" x14ac:dyDescent="0.25">
      <c r="A31" s="69"/>
      <c r="B31" s="69"/>
      <c r="C31" s="69"/>
      <c r="D31" s="69"/>
      <c r="E31" s="69"/>
      <c r="F31" s="69"/>
      <c r="G31" s="69"/>
      <c r="H31" s="69"/>
      <c r="I31" s="69"/>
    </row>
    <row r="32" spans="1:25" ht="15" customHeight="1" x14ac:dyDescent="0.25">
      <c r="A32" s="69"/>
      <c r="B32" s="69"/>
      <c r="C32" s="69"/>
      <c r="D32" s="69"/>
      <c r="E32" s="69"/>
      <c r="F32" s="69"/>
      <c r="G32" s="69"/>
      <c r="H32" s="69"/>
      <c r="I32" s="69"/>
    </row>
    <row r="33" spans="1:9" ht="15" customHeight="1" x14ac:dyDescent="0.25">
      <c r="A33" s="69"/>
      <c r="B33" s="69"/>
      <c r="C33" s="69"/>
      <c r="D33" s="69"/>
      <c r="E33" s="69"/>
      <c r="F33" s="69"/>
      <c r="G33" s="69"/>
      <c r="H33" s="69"/>
      <c r="I33" s="69"/>
    </row>
    <row r="34" spans="1:9" ht="15" customHeight="1" x14ac:dyDescent="0.25">
      <c r="A34" s="69"/>
      <c r="B34" s="69"/>
      <c r="C34" s="69"/>
      <c r="D34" s="69"/>
      <c r="E34" s="69"/>
      <c r="F34" s="69"/>
      <c r="G34" s="69"/>
      <c r="H34" s="69"/>
      <c r="I34" s="69"/>
    </row>
    <row r="35" spans="1:9" ht="15" customHeight="1" x14ac:dyDescent="0.25">
      <c r="A35" s="69"/>
      <c r="B35" s="69"/>
      <c r="C35" s="69"/>
      <c r="D35" s="69"/>
      <c r="E35" s="69"/>
      <c r="F35" s="69"/>
      <c r="G35" s="69"/>
      <c r="H35" s="69"/>
      <c r="I35" s="69"/>
    </row>
    <row r="37" spans="1:9" x14ac:dyDescent="0.25">
      <c r="G37" t="s">
        <v>81</v>
      </c>
    </row>
  </sheetData>
  <mergeCells count="2">
    <mergeCell ref="A2:J2"/>
    <mergeCell ref="A3:J3"/>
  </mergeCells>
  <pageMargins left="0.7" right="0.7" top="0.75" bottom="0.75" header="0.3" footer="0.3"/>
  <pageSetup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Ministerio</vt:lpstr>
      <vt:lpstr>01-01</vt:lpstr>
      <vt:lpstr>01-02</vt:lpstr>
      <vt:lpstr>01-50</vt:lpstr>
      <vt:lpstr>'01-01'!Área_de_impresión</vt:lpstr>
      <vt:lpstr>'01-02'!Área_de_impresión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Rosana Maureira Acevedo</dc:creator>
  <cp:lastModifiedBy>Raul Anabalon Maturana</cp:lastModifiedBy>
  <cp:lastPrinted>2022-03-14T15:42:16Z</cp:lastPrinted>
  <dcterms:created xsi:type="dcterms:W3CDTF">2019-01-04T16:19:15Z</dcterms:created>
  <dcterms:modified xsi:type="dcterms:W3CDTF">2023-01-31T21:38:42Z</dcterms:modified>
</cp:coreProperties>
</file>