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rivera\Desktop\2022\Subrrogancia\"/>
    </mc:Choice>
  </mc:AlternateContent>
  <bookViews>
    <workbookView xWindow="0" yWindow="0" windowWidth="14085" windowHeight="7590" tabRatio="770" activeTab="3"/>
  </bookViews>
  <sheets>
    <sheet name="SCA" sheetId="1" r:id="rId1"/>
    <sheet name="01-01" sheetId="19" r:id="rId2"/>
    <sheet name="01-02" sheetId="20" r:id="rId3"/>
    <sheet name="01-50" sheetId="49" r:id="rId4"/>
    <sheet name="Cuadros Diapo" sheetId="25" state="hidden" r:id="rId5"/>
  </sheets>
  <definedNames>
    <definedName name="_xlnm.Print_Area" localSheetId="1">'01-01'!$A$2:$I$59</definedName>
    <definedName name="_xlnm.Print_Area" localSheetId="2">'01-02'!$A$2:$J$27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0" l="1"/>
  <c r="D7" i="20"/>
  <c r="F7" i="19"/>
  <c r="D7" i="19"/>
  <c r="C7" i="20" l="1"/>
  <c r="I13" i="20" l="1"/>
  <c r="H13" i="20"/>
  <c r="G13" i="20"/>
  <c r="T13" i="20"/>
  <c r="E13" i="20"/>
  <c r="G13" i="19"/>
  <c r="I13" i="19"/>
  <c r="E13" i="19"/>
  <c r="H13" i="19"/>
  <c r="U13" i="20" l="1"/>
  <c r="I13" i="49" l="1"/>
  <c r="H13" i="49"/>
  <c r="G13" i="49"/>
  <c r="E13" i="49"/>
  <c r="F12" i="49"/>
  <c r="D12" i="49"/>
  <c r="C12" i="49"/>
  <c r="C11" i="49" s="1"/>
  <c r="I8" i="49"/>
  <c r="H8" i="49"/>
  <c r="G8" i="49"/>
  <c r="E8" i="49"/>
  <c r="F7" i="49"/>
  <c r="D7" i="49"/>
  <c r="C7" i="49"/>
  <c r="I10" i="49"/>
  <c r="H10" i="49"/>
  <c r="G10" i="49"/>
  <c r="E10" i="49"/>
  <c r="F9" i="49"/>
  <c r="D9" i="49"/>
  <c r="C9" i="49"/>
  <c r="J15" i="25" s="1"/>
  <c r="H9" i="49" l="1"/>
  <c r="I9" i="49"/>
  <c r="K15" i="25"/>
  <c r="J16" i="25"/>
  <c r="H12" i="49"/>
  <c r="I12" i="49"/>
  <c r="E12" i="49"/>
  <c r="F11" i="49"/>
  <c r="D11" i="49"/>
  <c r="E11" i="49" s="1"/>
  <c r="G12" i="49"/>
  <c r="E9" i="49"/>
  <c r="G9" i="49"/>
  <c r="I11" i="49" l="1"/>
  <c r="K16" i="25"/>
  <c r="G11" i="49"/>
  <c r="H11" i="49"/>
  <c r="I7" i="49" l="1"/>
  <c r="H7" i="49"/>
  <c r="D6" i="49"/>
  <c r="F6" i="49"/>
  <c r="K11" i="25" s="1"/>
  <c r="G7" i="49"/>
  <c r="E7" i="49"/>
  <c r="C6" i="49"/>
  <c r="G14" i="49"/>
  <c r="F14" i="49"/>
  <c r="D14" i="49"/>
  <c r="C14" i="49"/>
  <c r="E14" i="49" s="1"/>
  <c r="D16" i="49" l="1"/>
  <c r="J11" i="25"/>
  <c r="C16" i="49"/>
  <c r="I14" i="49"/>
  <c r="F16" i="49"/>
  <c r="H14" i="49"/>
  <c r="C7" i="19" l="1"/>
  <c r="T41" i="25" l="1"/>
  <c r="S41" i="25"/>
  <c r="Q45" i="25" l="1"/>
  <c r="Q48" i="25" s="1"/>
  <c r="P45" i="25"/>
  <c r="R45" i="25" l="1"/>
  <c r="P48" i="25"/>
  <c r="R48" i="25" s="1"/>
  <c r="N14" i="25" l="1"/>
  <c r="M14" i="25"/>
  <c r="K17" i="25"/>
  <c r="K18" i="25" s="1"/>
  <c r="J17" i="25"/>
  <c r="L14" i="25"/>
  <c r="L17" i="25" l="1"/>
  <c r="J18" i="25"/>
  <c r="L18" i="25" s="1"/>
  <c r="T15" i="49"/>
  <c r="R15" i="49"/>
  <c r="I15" i="49"/>
  <c r="H15" i="49"/>
  <c r="G15" i="49"/>
  <c r="E15" i="49"/>
  <c r="F9" i="1"/>
  <c r="T6" i="49" l="1"/>
  <c r="E6" i="49"/>
  <c r="E16" i="49" s="1"/>
  <c r="G6" i="49"/>
  <c r="G16" i="49" s="1"/>
  <c r="D9" i="1"/>
  <c r="H6" i="49"/>
  <c r="C9" i="1"/>
  <c r="S15" i="49"/>
  <c r="U15" i="49"/>
  <c r="I6" i="49"/>
  <c r="R6" i="49"/>
  <c r="U41" i="25"/>
  <c r="N43" i="25"/>
  <c r="N40" i="25"/>
  <c r="M43" i="25"/>
  <c r="M40" i="25"/>
  <c r="K40" i="25"/>
  <c r="J40" i="25"/>
  <c r="H43" i="25"/>
  <c r="H40" i="25"/>
  <c r="G43" i="25"/>
  <c r="G40" i="25"/>
  <c r="E43" i="25"/>
  <c r="E40" i="25"/>
  <c r="D47" i="25"/>
  <c r="D43" i="25"/>
  <c r="D40" i="25"/>
  <c r="E31" i="25"/>
  <c r="E29" i="25"/>
  <c r="E27" i="25"/>
  <c r="D29" i="25"/>
  <c r="D27" i="25"/>
  <c r="H9" i="25"/>
  <c r="G9" i="25"/>
  <c r="E12" i="25"/>
  <c r="N12" i="25" s="1"/>
  <c r="E10" i="25"/>
  <c r="N10" i="25" s="1"/>
  <c r="E9" i="25"/>
  <c r="D12" i="25"/>
  <c r="M12" i="25" s="1"/>
  <c r="D10" i="25"/>
  <c r="M10" i="25" s="1"/>
  <c r="D9" i="25"/>
  <c r="I14" i="25"/>
  <c r="M9" i="25" l="1"/>
  <c r="G9" i="1"/>
  <c r="E9" i="1"/>
  <c r="S6" i="49"/>
  <c r="S43" i="25"/>
  <c r="H9" i="1"/>
  <c r="I9" i="1"/>
  <c r="S40" i="25"/>
  <c r="T43" i="25"/>
  <c r="O40" i="25"/>
  <c r="T40" i="25"/>
  <c r="N9" i="25"/>
  <c r="I40" i="25"/>
  <c r="U6" i="49"/>
  <c r="T16" i="49"/>
  <c r="R16" i="49"/>
  <c r="O43" i="25"/>
  <c r="L40" i="25"/>
  <c r="I43" i="25"/>
  <c r="O14" i="25"/>
  <c r="U43" i="25" l="1"/>
  <c r="U40" i="25"/>
  <c r="U16" i="49"/>
  <c r="H16" i="49"/>
  <c r="S16" i="49"/>
  <c r="I16" i="49"/>
  <c r="N45" i="25"/>
  <c r="N44" i="25"/>
  <c r="N39" i="25"/>
  <c r="M44" i="25" l="1"/>
  <c r="M45" i="25"/>
  <c r="M39" i="25"/>
  <c r="O45" i="25" l="1"/>
  <c r="O44" i="25"/>
  <c r="M42" i="25"/>
  <c r="N42" i="25"/>
  <c r="O42" i="25" s="1"/>
  <c r="G20" i="19" l="1"/>
  <c r="I9" i="20" l="1"/>
  <c r="I11" i="20"/>
  <c r="H11" i="20"/>
  <c r="H9" i="20"/>
  <c r="I11" i="19"/>
  <c r="H11" i="19"/>
  <c r="E20" i="19"/>
  <c r="H20" i="19"/>
  <c r="I20" i="19"/>
  <c r="T26" i="20" l="1"/>
  <c r="R26" i="20"/>
  <c r="I26" i="20"/>
  <c r="H26" i="20"/>
  <c r="G26" i="20"/>
  <c r="E26" i="20"/>
  <c r="F25" i="20"/>
  <c r="H17" i="25" s="1"/>
  <c r="D25" i="20"/>
  <c r="C25" i="20"/>
  <c r="G24" i="20"/>
  <c r="E24" i="20"/>
  <c r="F23" i="20"/>
  <c r="D23" i="20"/>
  <c r="T22" i="20"/>
  <c r="G22" i="20"/>
  <c r="C17" i="20"/>
  <c r="T21" i="20"/>
  <c r="R21" i="20"/>
  <c r="I21" i="20"/>
  <c r="H21" i="20"/>
  <c r="G21" i="20"/>
  <c r="E21" i="20"/>
  <c r="T20" i="20"/>
  <c r="R20" i="20"/>
  <c r="I20" i="20"/>
  <c r="H20" i="20"/>
  <c r="G20" i="20"/>
  <c r="E20" i="20"/>
  <c r="T19" i="20"/>
  <c r="R19" i="20"/>
  <c r="I19" i="20"/>
  <c r="H19" i="20"/>
  <c r="G19" i="20"/>
  <c r="E19" i="20"/>
  <c r="T18" i="20"/>
  <c r="R18" i="20"/>
  <c r="I18" i="20"/>
  <c r="H18" i="20"/>
  <c r="G18" i="20"/>
  <c r="E18" i="20"/>
  <c r="F17" i="20"/>
  <c r="D17" i="20"/>
  <c r="T15" i="20"/>
  <c r="R15" i="20"/>
  <c r="I15" i="20"/>
  <c r="H15" i="20"/>
  <c r="G15" i="20"/>
  <c r="E15" i="20"/>
  <c r="T14" i="20"/>
  <c r="R14" i="20"/>
  <c r="I14" i="20"/>
  <c r="H14" i="20"/>
  <c r="G14" i="20"/>
  <c r="E14" i="20"/>
  <c r="T12" i="20"/>
  <c r="R12" i="20"/>
  <c r="I12" i="20"/>
  <c r="H12" i="20"/>
  <c r="G12" i="20"/>
  <c r="E12" i="20"/>
  <c r="T11" i="20"/>
  <c r="R11" i="20"/>
  <c r="G11" i="20"/>
  <c r="E11" i="20"/>
  <c r="T10" i="20"/>
  <c r="R10" i="20"/>
  <c r="I10" i="20"/>
  <c r="H10" i="20"/>
  <c r="G10" i="20"/>
  <c r="E10" i="20"/>
  <c r="T9" i="20"/>
  <c r="R9" i="20"/>
  <c r="G9" i="20"/>
  <c r="E9" i="20"/>
  <c r="T8" i="20"/>
  <c r="R8" i="20"/>
  <c r="G8" i="20"/>
  <c r="E8" i="20"/>
  <c r="R7" i="20"/>
  <c r="I7" i="20"/>
  <c r="T7" i="20"/>
  <c r="C6" i="20"/>
  <c r="G8" i="25" s="1"/>
  <c r="F6" i="20"/>
  <c r="H8" i="25" s="1"/>
  <c r="I55" i="19"/>
  <c r="H55" i="19"/>
  <c r="G55" i="19"/>
  <c r="E55" i="19"/>
  <c r="F54" i="19"/>
  <c r="E17" i="25" s="1"/>
  <c r="N17" i="25" s="1"/>
  <c r="D54" i="19"/>
  <c r="C54" i="19"/>
  <c r="D17" i="25" s="1"/>
  <c r="I53" i="19"/>
  <c r="H53" i="19"/>
  <c r="G53" i="19"/>
  <c r="E53" i="19"/>
  <c r="F52" i="19"/>
  <c r="F51" i="19" s="1"/>
  <c r="E16" i="25" s="1"/>
  <c r="N16" i="25" s="1"/>
  <c r="D52" i="19"/>
  <c r="D51" i="19" s="1"/>
  <c r="C52" i="19"/>
  <c r="I50" i="19"/>
  <c r="H50" i="19"/>
  <c r="G50" i="19"/>
  <c r="E50" i="19"/>
  <c r="F49" i="19"/>
  <c r="E15" i="25" s="1"/>
  <c r="N15" i="25" s="1"/>
  <c r="D49" i="19"/>
  <c r="C49" i="19"/>
  <c r="D15" i="25" s="1"/>
  <c r="M15" i="25" s="1"/>
  <c r="I48" i="19"/>
  <c r="H48" i="19"/>
  <c r="G48" i="19"/>
  <c r="E48" i="19"/>
  <c r="I47" i="19"/>
  <c r="H47" i="19"/>
  <c r="G47" i="19"/>
  <c r="E47" i="19"/>
  <c r="I46" i="19"/>
  <c r="H46" i="19"/>
  <c r="G46" i="19"/>
  <c r="E46" i="19"/>
  <c r="I45" i="19"/>
  <c r="H45" i="19"/>
  <c r="G45" i="19"/>
  <c r="E45" i="19"/>
  <c r="F44" i="19"/>
  <c r="E13" i="25" s="1"/>
  <c r="N13" i="25" s="1"/>
  <c r="D44" i="19"/>
  <c r="C44" i="19"/>
  <c r="D13" i="25" s="1"/>
  <c r="M13" i="25" s="1"/>
  <c r="I43" i="19"/>
  <c r="H43" i="19"/>
  <c r="G43" i="19"/>
  <c r="E43" i="19"/>
  <c r="I42" i="19"/>
  <c r="H42" i="19"/>
  <c r="G42" i="19"/>
  <c r="E42" i="19"/>
  <c r="F41" i="19"/>
  <c r="D41" i="19"/>
  <c r="C41" i="19"/>
  <c r="I40" i="19"/>
  <c r="G40" i="19"/>
  <c r="H40" i="19"/>
  <c r="I39" i="19"/>
  <c r="H39" i="19"/>
  <c r="G39" i="19"/>
  <c r="E39" i="19"/>
  <c r="G38" i="19"/>
  <c r="I38" i="19"/>
  <c r="I37" i="19"/>
  <c r="H37" i="19"/>
  <c r="G37" i="19"/>
  <c r="E37" i="19"/>
  <c r="G36" i="19"/>
  <c r="I36" i="19"/>
  <c r="I35" i="19"/>
  <c r="H35" i="19"/>
  <c r="G35" i="19"/>
  <c r="E35" i="19"/>
  <c r="G34" i="19"/>
  <c r="E34" i="19"/>
  <c r="I34" i="19"/>
  <c r="G33" i="19"/>
  <c r="I33" i="19"/>
  <c r="I32" i="19"/>
  <c r="H32" i="19"/>
  <c r="G32" i="19"/>
  <c r="E32" i="19"/>
  <c r="F31" i="19"/>
  <c r="D31" i="19"/>
  <c r="I30" i="19"/>
  <c r="H30" i="19"/>
  <c r="G30" i="19"/>
  <c r="E30" i="19"/>
  <c r="I29" i="19"/>
  <c r="H29" i="19"/>
  <c r="G29" i="19"/>
  <c r="E29" i="19"/>
  <c r="F28" i="19"/>
  <c r="D28" i="19"/>
  <c r="C28" i="19"/>
  <c r="I27" i="19"/>
  <c r="H27" i="19"/>
  <c r="G27" i="19"/>
  <c r="E27" i="19"/>
  <c r="I26" i="19"/>
  <c r="H26" i="19"/>
  <c r="G26" i="19"/>
  <c r="E26" i="19"/>
  <c r="I25" i="19"/>
  <c r="H25" i="19"/>
  <c r="G25" i="19"/>
  <c r="E25" i="19"/>
  <c r="I24" i="19"/>
  <c r="H24" i="19"/>
  <c r="G24" i="19"/>
  <c r="E24" i="19"/>
  <c r="I23" i="19"/>
  <c r="H23" i="19"/>
  <c r="G23" i="19"/>
  <c r="E23" i="19"/>
  <c r="I22" i="19"/>
  <c r="H22" i="19"/>
  <c r="G22" i="19"/>
  <c r="E22" i="19"/>
  <c r="I21" i="19"/>
  <c r="H21" i="19"/>
  <c r="G21" i="19"/>
  <c r="E21" i="19"/>
  <c r="I19" i="19"/>
  <c r="H19" i="19"/>
  <c r="G19" i="19"/>
  <c r="E19" i="19"/>
  <c r="F18" i="19"/>
  <c r="D18" i="19"/>
  <c r="C18" i="19"/>
  <c r="I16" i="19"/>
  <c r="H16" i="19"/>
  <c r="G16" i="19"/>
  <c r="E16" i="19"/>
  <c r="G15" i="19"/>
  <c r="E15" i="19"/>
  <c r="I14" i="19"/>
  <c r="H14" i="19"/>
  <c r="G14" i="19"/>
  <c r="E14" i="19"/>
  <c r="I12" i="19"/>
  <c r="H12" i="19"/>
  <c r="G12" i="19"/>
  <c r="E12" i="19"/>
  <c r="G11" i="19"/>
  <c r="E11" i="19"/>
  <c r="I10" i="19"/>
  <c r="H10" i="19"/>
  <c r="G10" i="19"/>
  <c r="E10" i="19"/>
  <c r="I9" i="19"/>
  <c r="H9" i="19"/>
  <c r="G9" i="19"/>
  <c r="E9" i="19"/>
  <c r="I8" i="19"/>
  <c r="H8" i="19"/>
  <c r="G8" i="19"/>
  <c r="E8" i="19"/>
  <c r="I7" i="19"/>
  <c r="H7" i="19"/>
  <c r="G7" i="19"/>
  <c r="D6" i="19"/>
  <c r="E7" i="19"/>
  <c r="F6" i="19"/>
  <c r="E8" i="25" s="1"/>
  <c r="U8" i="20" l="1"/>
  <c r="U11" i="20"/>
  <c r="S14" i="20"/>
  <c r="S9" i="20"/>
  <c r="U21" i="20"/>
  <c r="U22" i="20"/>
  <c r="S12" i="20"/>
  <c r="N8" i="25"/>
  <c r="E25" i="20"/>
  <c r="G17" i="25"/>
  <c r="I17" i="25" s="1"/>
  <c r="H25" i="20"/>
  <c r="S19" i="20"/>
  <c r="U26" i="20"/>
  <c r="E28" i="19"/>
  <c r="I6" i="20"/>
  <c r="S8" i="20"/>
  <c r="S26" i="20"/>
  <c r="E18" i="19"/>
  <c r="H41" i="19"/>
  <c r="S10" i="20"/>
  <c r="S15" i="20"/>
  <c r="U15" i="20"/>
  <c r="F16" i="20"/>
  <c r="U14" i="20"/>
  <c r="S21" i="20"/>
  <c r="T25" i="20"/>
  <c r="G25" i="20"/>
  <c r="U25" i="20" s="1"/>
  <c r="D16" i="20"/>
  <c r="U20" i="20"/>
  <c r="U18" i="20"/>
  <c r="S18" i="20"/>
  <c r="U19" i="20"/>
  <c r="S20" i="20"/>
  <c r="U12" i="20"/>
  <c r="U9" i="20"/>
  <c r="S11" i="20"/>
  <c r="U10" i="20"/>
  <c r="I41" i="19"/>
  <c r="H49" i="19"/>
  <c r="E52" i="19"/>
  <c r="H28" i="19"/>
  <c r="H18" i="19"/>
  <c r="G52" i="19"/>
  <c r="I18" i="19"/>
  <c r="H52" i="19"/>
  <c r="E41" i="19"/>
  <c r="I54" i="19"/>
  <c r="H54" i="19"/>
  <c r="I52" i="19"/>
  <c r="G49" i="19"/>
  <c r="I49" i="19"/>
  <c r="I44" i="19"/>
  <c r="H44" i="19"/>
  <c r="G28" i="19"/>
  <c r="I28" i="19"/>
  <c r="R17" i="20"/>
  <c r="I17" i="20"/>
  <c r="E17" i="20"/>
  <c r="H17" i="20"/>
  <c r="H22" i="20"/>
  <c r="H24" i="20"/>
  <c r="I22" i="20"/>
  <c r="I24" i="20"/>
  <c r="R25" i="20"/>
  <c r="S25" i="20" s="1"/>
  <c r="E7" i="20"/>
  <c r="S7" i="20" s="1"/>
  <c r="T17" i="20"/>
  <c r="G7" i="20"/>
  <c r="U7" i="20" s="1"/>
  <c r="R22" i="20"/>
  <c r="G23" i="20"/>
  <c r="H7" i="20"/>
  <c r="G17" i="20"/>
  <c r="I25" i="20"/>
  <c r="D6" i="20"/>
  <c r="E22" i="20"/>
  <c r="C23" i="20"/>
  <c r="E23" i="20" s="1"/>
  <c r="G6" i="19"/>
  <c r="G51" i="19"/>
  <c r="E44" i="19"/>
  <c r="E54" i="19"/>
  <c r="D17" i="19"/>
  <c r="D56" i="19" s="1"/>
  <c r="G31" i="19"/>
  <c r="H34" i="19"/>
  <c r="E36" i="19"/>
  <c r="H15" i="19"/>
  <c r="E33" i="19"/>
  <c r="E38" i="19"/>
  <c r="G44" i="19"/>
  <c r="G54" i="19"/>
  <c r="C6" i="19"/>
  <c r="D8" i="25" s="1"/>
  <c r="M8" i="25" s="1"/>
  <c r="I15" i="19"/>
  <c r="F17" i="19"/>
  <c r="G18" i="19"/>
  <c r="H36" i="19"/>
  <c r="E40" i="19"/>
  <c r="G41" i="19"/>
  <c r="E49" i="19"/>
  <c r="H33" i="19"/>
  <c r="H38" i="19"/>
  <c r="C51" i="19"/>
  <c r="C31" i="19"/>
  <c r="E31" i="19" s="1"/>
  <c r="E51" i="19" l="1"/>
  <c r="D16" i="25"/>
  <c r="M16" i="25" s="1"/>
  <c r="M17" i="25"/>
  <c r="F27" i="20"/>
  <c r="H11" i="25"/>
  <c r="F56" i="19"/>
  <c r="E11" i="25"/>
  <c r="G16" i="20"/>
  <c r="E6" i="20"/>
  <c r="D27" i="20"/>
  <c r="H6" i="19"/>
  <c r="T16" i="20"/>
  <c r="C16" i="20"/>
  <c r="G11" i="25" s="1"/>
  <c r="I51" i="19"/>
  <c r="E16" i="20"/>
  <c r="R16" i="20"/>
  <c r="G6" i="20"/>
  <c r="T6" i="20"/>
  <c r="H6" i="20"/>
  <c r="I23" i="20"/>
  <c r="S22" i="20"/>
  <c r="H23" i="20"/>
  <c r="U17" i="20"/>
  <c r="I16" i="20"/>
  <c r="R6" i="20"/>
  <c r="S17" i="20"/>
  <c r="G17" i="19"/>
  <c r="G56" i="19" s="1"/>
  <c r="E6" i="19"/>
  <c r="H51" i="19"/>
  <c r="I31" i="19"/>
  <c r="C17" i="19"/>
  <c r="I6" i="19"/>
  <c r="H31" i="19"/>
  <c r="I11" i="25" l="1"/>
  <c r="E17" i="19"/>
  <c r="E56" i="19" s="1"/>
  <c r="D11" i="25"/>
  <c r="M11" i="25" s="1"/>
  <c r="N11" i="25"/>
  <c r="G27" i="20"/>
  <c r="U16" i="20"/>
  <c r="S6" i="20"/>
  <c r="E27" i="20"/>
  <c r="H16" i="20"/>
  <c r="C27" i="20"/>
  <c r="R27" i="20" s="1"/>
  <c r="C56" i="19"/>
  <c r="H56" i="19" s="1"/>
  <c r="S16" i="20"/>
  <c r="T27" i="20"/>
  <c r="U6" i="20"/>
  <c r="I17" i="19"/>
  <c r="H17" i="19"/>
  <c r="H27" i="20" l="1"/>
  <c r="I27" i="20"/>
  <c r="I56" i="19"/>
  <c r="U27" i="20"/>
  <c r="S27" i="20"/>
  <c r="F29" i="25" l="1"/>
  <c r="F15" i="25" l="1"/>
  <c r="O15" i="25"/>
  <c r="O39" i="25" l="1"/>
  <c r="M48" i="25" l="1"/>
  <c r="N48" i="25" l="1"/>
  <c r="O48" i="25" s="1"/>
  <c r="E28" i="25" l="1"/>
  <c r="D28" i="25"/>
  <c r="E46" i="25"/>
  <c r="D46" i="25"/>
  <c r="S46" i="25" s="1"/>
  <c r="T46" i="25" l="1"/>
  <c r="U46" i="25" s="1"/>
  <c r="F28" i="25"/>
  <c r="K39" i="25" l="1"/>
  <c r="J39" i="25"/>
  <c r="H39" i="25"/>
  <c r="G39" i="25"/>
  <c r="E39" i="25" l="1"/>
  <c r="T39" i="25" s="1"/>
  <c r="D39" i="25"/>
  <c r="S39" i="25" s="1"/>
  <c r="E26" i="25"/>
  <c r="D26" i="25"/>
  <c r="F27" i="25" l="1"/>
  <c r="K47" i="25" l="1"/>
  <c r="J44" i="25"/>
  <c r="H47" i="25"/>
  <c r="D45" i="25"/>
  <c r="S45" i="25" s="1"/>
  <c r="J47" i="25" l="1"/>
  <c r="L47" i="25" s="1"/>
  <c r="G47" i="25"/>
  <c r="D31" i="25"/>
  <c r="F31" i="25" s="1"/>
  <c r="E30" i="25"/>
  <c r="E32" i="25" s="1"/>
  <c r="E44" i="25"/>
  <c r="H44" i="25"/>
  <c r="H48" i="25" s="1"/>
  <c r="E45" i="25"/>
  <c r="T45" i="25" s="1"/>
  <c r="U45" i="25" s="1"/>
  <c r="I9" i="25"/>
  <c r="O9" i="25"/>
  <c r="G44" i="25"/>
  <c r="D44" i="25"/>
  <c r="S47" i="25" l="1"/>
  <c r="I44" i="25"/>
  <c r="S44" i="25"/>
  <c r="I47" i="25"/>
  <c r="K44" i="25"/>
  <c r="L44" i="25" s="1"/>
  <c r="E47" i="25"/>
  <c r="O10" i="25"/>
  <c r="O12" i="25"/>
  <c r="J48" i="25"/>
  <c r="E42" i="25"/>
  <c r="G48" i="25"/>
  <c r="L39" i="25"/>
  <c r="I39" i="25"/>
  <c r="F40" i="25"/>
  <c r="F43" i="25"/>
  <c r="I8" i="25"/>
  <c r="F9" i="25"/>
  <c r="M18" i="25"/>
  <c r="O17" i="25"/>
  <c r="F10" i="25"/>
  <c r="F12" i="25"/>
  <c r="G7" i="1"/>
  <c r="G18" i="25"/>
  <c r="D8" i="1"/>
  <c r="D42" i="25" l="1"/>
  <c r="S42" i="25" s="1"/>
  <c r="T44" i="25"/>
  <c r="U44" i="25" s="1"/>
  <c r="T47" i="25"/>
  <c r="U47" i="25" s="1"/>
  <c r="T42" i="25"/>
  <c r="U42" i="25" s="1"/>
  <c r="O13" i="25"/>
  <c r="N18" i="25"/>
  <c r="O18" i="25" s="1"/>
  <c r="O8" i="25"/>
  <c r="I48" i="25"/>
  <c r="K48" i="25"/>
  <c r="L48" i="25" s="1"/>
  <c r="F44" i="25"/>
  <c r="F45" i="25"/>
  <c r="F39" i="25"/>
  <c r="F47" i="25"/>
  <c r="O16" i="25"/>
  <c r="F8" i="25"/>
  <c r="F17" i="25"/>
  <c r="F14" i="25"/>
  <c r="F13" i="25"/>
  <c r="E7" i="1"/>
  <c r="H18" i="25"/>
  <c r="I18" i="25" s="1"/>
  <c r="E8" i="1"/>
  <c r="F8" i="1"/>
  <c r="G8" i="1"/>
  <c r="G6" i="1" s="1"/>
  <c r="C8" i="1"/>
  <c r="E6" i="1" l="1"/>
  <c r="O11" i="25"/>
  <c r="E48" i="25"/>
  <c r="F42" i="25"/>
  <c r="D48" i="25"/>
  <c r="S48" i="25"/>
  <c r="U39" i="25"/>
  <c r="F46" i="25"/>
  <c r="E18" i="25"/>
  <c r="D18" i="25"/>
  <c r="F7" i="1"/>
  <c r="F6" i="1" s="1"/>
  <c r="C7" i="1"/>
  <c r="C6" i="1" s="1"/>
  <c r="F11" i="25"/>
  <c r="F16" i="25"/>
  <c r="D7" i="1"/>
  <c r="D6" i="1" s="1"/>
  <c r="F48" i="25" l="1"/>
  <c r="F18" i="25"/>
  <c r="T48" i="25"/>
  <c r="U48" i="25" s="1"/>
  <c r="H6" i="1" l="1"/>
  <c r="I6" i="1"/>
  <c r="F26" i="25" l="1"/>
  <c r="D30" i="25" l="1"/>
  <c r="F30" i="25" s="1"/>
  <c r="D32" i="25" l="1"/>
  <c r="F32" i="25" s="1"/>
  <c r="H8" i="1" l="1"/>
  <c r="I8" i="1"/>
  <c r="I7" i="1" l="1"/>
  <c r="H7" i="1" l="1"/>
</calcChain>
</file>

<file path=xl/sharedStrings.xml><?xml version="1.0" encoding="utf-8"?>
<sst xmlns="http://schemas.openxmlformats.org/spreadsheetml/2006/main" count="325" uniqueCount="139">
  <si>
    <t>CÓDIGO</t>
  </si>
  <si>
    <t>CATÁLOGO PRESUPUESTARIO</t>
  </si>
  <si>
    <t>PRESUPUESTO</t>
  </si>
  <si>
    <t>COMPROMISO</t>
  </si>
  <si>
    <t>DISPONIBILIDAD PRESUPUESTARIA</t>
  </si>
  <si>
    <t>DEVENGADO</t>
  </si>
  <si>
    <t>DISPONIBILIDAD POR DEVENGADO</t>
  </si>
  <si>
    <t>% COMPROMISO</t>
  </si>
  <si>
    <t>% EJECUCIÓN</t>
  </si>
  <si>
    <t>GASTOS EN PERSONAL</t>
  </si>
  <si>
    <t>Planilla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</si>
  <si>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</si>
  <si>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</si>
  <si>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</si>
  <si>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</si>
  <si>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Honorarios a Suma Alzada - Personas Naturales</t>
  </si>
  <si>
    <t>BIENES Y SERVICIOS DE CONSUMO</t>
  </si>
  <si>
    <t>ADQUISICION DE ACTIVOS NO FINANCIEROS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</si>
  <si>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</si>
  <si>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</si>
  <si>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</si>
  <si>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</si>
  <si>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</si>
  <si>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</si>
  <si>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</si>
  <si>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</si>
  <si>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TOTAL</t>
  </si>
  <si>
    <t>PROGRAMA 01 SUBSECRETARIA DE LAS CULTURAS Y LAS ARTES</t>
  </si>
  <si>
    <t>PRESTACIONES DE SEGURIDAD SOCIAL</t>
  </si>
  <si>
    <t>TRANSFERENCIAS CORRIENTES</t>
  </si>
  <si>
    <t>24.01</t>
  </si>
  <si>
    <t>Al Sector Privado</t>
  </si>
  <si>
    <t>24.01.081</t>
  </si>
  <si>
    <t>Fundación Artesanías De Chile</t>
  </si>
  <si>
    <t>24.01.188</t>
  </si>
  <si>
    <t>Corporación Cultural Municipalidad De Santiago</t>
  </si>
  <si>
    <t>24.01.268</t>
  </si>
  <si>
    <t>Orquestas Sinfónicas Juveniles E Infantiles De Chile</t>
  </si>
  <si>
    <t>24.01.269</t>
  </si>
  <si>
    <t>Centro Cultural Palacios De La Moneda</t>
  </si>
  <si>
    <t>24.01.279</t>
  </si>
  <si>
    <t>Corporación Centro Cultural Gabriela Mistral</t>
  </si>
  <si>
    <t>24.01.290</t>
  </si>
  <si>
    <t>Otras Instituciones Colaboradoras</t>
  </si>
  <si>
    <t>24.01.291</t>
  </si>
  <si>
    <t>Parque Cultural Valparaíso</t>
  </si>
  <si>
    <t>24.01.292</t>
  </si>
  <si>
    <t>Programa de Orquestas Regionales Profesionales</t>
  </si>
  <si>
    <t>24.02</t>
  </si>
  <si>
    <t>Al Gobierno Central</t>
  </si>
  <si>
    <t>24.02.002</t>
  </si>
  <si>
    <t>Ministerio De Relaciones Exteriores</t>
  </si>
  <si>
    <t>24.03</t>
  </si>
  <si>
    <t>A Otras Entidades Públicas</t>
  </si>
  <si>
    <t>24.03.087</t>
  </si>
  <si>
    <t>Actividades De Fomento Y Desarrollo Cultural</t>
  </si>
  <si>
    <t>24.03.098</t>
  </si>
  <si>
    <t>Conjuntos Artísticos Estables</t>
  </si>
  <si>
    <t>24.03.122</t>
  </si>
  <si>
    <t>Fomento del Arte en la Educación</t>
  </si>
  <si>
    <t>24.03.129</t>
  </si>
  <si>
    <t>Red Cultura</t>
  </si>
  <si>
    <t>24.03.135</t>
  </si>
  <si>
    <t>Centros de Creación y Desarrollo Artístico para Niños y Jóvenes</t>
  </si>
  <si>
    <t>24.03.138</t>
  </si>
  <si>
    <t>24.03.139</t>
  </si>
  <si>
    <t>Programa Nacional de Desarrollo Artístico en la Educación</t>
  </si>
  <si>
    <t>24.03.145</t>
  </si>
  <si>
    <t>Programa de Exportación de Servicios</t>
  </si>
  <si>
    <t>INTEGROS AL FISCO</t>
  </si>
  <si>
    <t>31.02</t>
  </si>
  <si>
    <t>Proyectos</t>
  </si>
  <si>
    <t>TRANSFERENCIAS DE CAPITAL</t>
  </si>
  <si>
    <t>33.03</t>
  </si>
  <si>
    <t>33.03.002</t>
  </si>
  <si>
    <t>Programa de Financiamiento de Infraestructura Cultural Pública y/o Privada</t>
  </si>
  <si>
    <t>SERVICIO DE LA DEUDA</t>
  </si>
  <si>
    <t>34.07</t>
  </si>
  <si>
    <t>Deuda Flotante</t>
  </si>
  <si>
    <t xml:space="preserve"> </t>
  </si>
  <si>
    <t>PROGRAMA 02 FONDOS CULTURALES Y ARTÍSTICOS</t>
  </si>
  <si>
    <t>24.03.094</t>
  </si>
  <si>
    <t>Fondo Nacional De Fomento Del Libro Y La Lectura</t>
  </si>
  <si>
    <t>24.03.097</t>
  </si>
  <si>
    <t>Fondo Nacional De Desarrollo Cultural Y Las Artes</t>
  </si>
  <si>
    <t>24.03.520</t>
  </si>
  <si>
    <t>Fondos Para El Fomento De La Música Nacional</t>
  </si>
  <si>
    <t>24.03.521</t>
  </si>
  <si>
    <t>Fondo De Fomento Audiovisual</t>
  </si>
  <si>
    <t>TOTAL GASTOS</t>
  </si>
  <si>
    <t>MINISTERIO DE LAS CULTURAS, LAS ARTES Y EL PATRIMONIO</t>
  </si>
  <si>
    <t>-</t>
  </si>
  <si>
    <t>P01 Subsecretaría de las Culturas y las Artes</t>
  </si>
  <si>
    <t>P02 Fondos Culturales y Artísticos</t>
  </si>
  <si>
    <t xml:space="preserve"> PROGRAMA PRESUPUESTARIO</t>
  </si>
  <si>
    <t>SUBSECRETARÍA DE LAS CULTURAS Y LAS ARTES</t>
  </si>
  <si>
    <t>EJECUCIÓN</t>
  </si>
  <si>
    <t>SUBTÍTULO</t>
  </si>
  <si>
    <t>DENOMINACIONES</t>
  </si>
  <si>
    <t>FONDOS CULTURALES Y ARTÍSTICOS</t>
  </si>
  <si>
    <t>%</t>
  </si>
  <si>
    <t>ADQUISICIÓN DE ACTIVOS NO FINANCIEROS</t>
  </si>
  <si>
    <t>INICIATIVAS DE INVERSIÓN</t>
  </si>
  <si>
    <t>SUBSECRETARÍA DEL PATRIMONIO CULTURAL</t>
  </si>
  <si>
    <t>SERVICIO NACIONAL DEL PATRIMONIO CULTURAL</t>
  </si>
  <si>
    <t>RED DE BIBLIOTECAS PÚBLICAS</t>
  </si>
  <si>
    <t>CONSEJO DE MONUMENTOS NACIONALES</t>
  </si>
  <si>
    <t>Dietas a Juntas, Consejos y Comisiones</t>
  </si>
  <si>
    <t>24.03.146</t>
  </si>
  <si>
    <t>24.07</t>
  </si>
  <si>
    <t>A Organismos Internacionales</t>
  </si>
  <si>
    <t>Fomento y Desarrollo de Artes de la Visualidad</t>
  </si>
  <si>
    <t>Apoyo a Organizaciones Culturales Colaboradoras</t>
  </si>
  <si>
    <t>24.07.001</t>
  </si>
  <si>
    <t>Organismos Internacionales</t>
  </si>
  <si>
    <t>24.03.522</t>
  </si>
  <si>
    <t>24</t>
  </si>
  <si>
    <t>Fomento y Desarrollo de las Artes Escénicas</t>
  </si>
  <si>
    <t>Dietas a Consejeros</t>
  </si>
  <si>
    <t>24.02.001</t>
  </si>
  <si>
    <t>Secretaría General de Gobierno Consejo Nacional de Televisión</t>
  </si>
  <si>
    <t>FONDO DE EMERGENCIA TRANSITORIO</t>
  </si>
  <si>
    <t>25</t>
  </si>
  <si>
    <t>24.01.181</t>
  </si>
  <si>
    <t>Fundación Tiempos Nuevos</t>
  </si>
  <si>
    <t>PROGRAMA 04</t>
  </si>
  <si>
    <t>MUSEOS NACIONALES</t>
  </si>
  <si>
    <t>PROGRAMA 01</t>
  </si>
  <si>
    <t>PROGRAMA 02</t>
  </si>
  <si>
    <t>PROGRAMA 03</t>
  </si>
  <si>
    <t>PROGRAMA 50 FONDO DE EMERGENCIA TRANSITORIO</t>
  </si>
  <si>
    <t>P50 Fondo de Emergencia Transitorio</t>
  </si>
  <si>
    <t>PROGRAMA 50</t>
  </si>
  <si>
    <t>31</t>
  </si>
  <si>
    <t>24.01.301</t>
  </si>
  <si>
    <t>Medidas de Apoyo al Sector de la Cultura, las Artes</t>
  </si>
  <si>
    <t>33</t>
  </si>
  <si>
    <t>Viáticos Consejeros</t>
  </si>
  <si>
    <t>Reporte Ejecución al 30/09/2022 (En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</si>
</sst>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5" formatCode="0.0%"/>
    <numFmt numFmtId="166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3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3DDED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65" fontId="4" fillId="0" borderId="5" xfId="1" applyNumberFormat="1" applyFont="1" applyBorder="1" applyAlignment="1">
      <alignment horizontal="center"/>
    </xf>
    <xf numFmtId="166" fontId="5" fillId="0" borderId="2" xfId="2" applyNumberFormat="1" applyFont="1" applyFill="1" applyBorder="1"/>
    <xf numFmtId="3" fontId="5" fillId="0" borderId="5" xfId="0" applyNumberFormat="1" applyFont="1" applyBorder="1"/>
    <xf numFmtId="165" fontId="5" fillId="0" borderId="5" xfId="1" applyNumberFormat="1" applyFont="1" applyBorder="1" applyAlignment="1">
      <alignment horizontal="center"/>
    </xf>
    <xf numFmtId="166" fontId="5" fillId="0" borderId="2" xfId="2" applyNumberFormat="1" applyFont="1" applyBorder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49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/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5" fontId="2" fillId="2" borderId="5" xfId="1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3" fontId="7" fillId="0" borderId="0" xfId="0" applyNumberFormat="1" applyFont="1"/>
    <xf numFmtId="3" fontId="2" fillId="0" borderId="7" xfId="0" applyNumberFormat="1" applyFont="1" applyBorder="1" applyAlignment="1">
      <alignment horizontal="right" vertical="center" wrapText="1"/>
    </xf>
    <xf numFmtId="165" fontId="2" fillId="0" borderId="11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3" fontId="0" fillId="0" borderId="5" xfId="0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left" vertical="center" indent="3"/>
    </xf>
    <xf numFmtId="0" fontId="0" fillId="0" borderId="5" xfId="0" applyFont="1" applyBorder="1" applyAlignment="1">
      <alignment horizontal="left" vertical="center" indent="3"/>
    </xf>
    <xf numFmtId="0" fontId="0" fillId="0" borderId="0" xfId="0" applyFill="1"/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3" fontId="11" fillId="0" borderId="1" xfId="0" applyNumberFormat="1" applyFont="1" applyBorder="1" applyAlignment="1">
      <alignment horizontal="right" vertical="center" wrapText="1" readingOrder="1"/>
    </xf>
    <xf numFmtId="3" fontId="10" fillId="3" borderId="1" xfId="0" applyNumberFormat="1" applyFont="1" applyFill="1" applyBorder="1" applyAlignment="1">
      <alignment horizontal="right" vertical="center" wrapText="1" readingOrder="1"/>
    </xf>
    <xf numFmtId="165" fontId="11" fillId="0" borderId="1" xfId="1" applyNumberFormat="1" applyFont="1" applyBorder="1" applyAlignment="1">
      <alignment horizontal="center" vertical="center" wrapText="1" readingOrder="1"/>
    </xf>
    <xf numFmtId="41" fontId="11" fillId="0" borderId="1" xfId="0" applyNumberFormat="1" applyFont="1" applyBorder="1" applyAlignment="1">
      <alignment horizontal="center" vertical="center" wrapText="1" readingOrder="1"/>
    </xf>
    <xf numFmtId="165" fontId="11" fillId="0" borderId="1" xfId="0" applyNumberFormat="1" applyFont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165" fontId="5" fillId="0" borderId="5" xfId="1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ont="1"/>
    <xf numFmtId="166" fontId="5" fillId="0" borderId="9" xfId="2" applyNumberFormat="1" applyFont="1" applyBorder="1"/>
    <xf numFmtId="3" fontId="5" fillId="0" borderId="3" xfId="0" applyNumberFormat="1" applyFont="1" applyBorder="1"/>
    <xf numFmtId="165" fontId="5" fillId="0" borderId="3" xfId="1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center"/>
    </xf>
    <xf numFmtId="166" fontId="5" fillId="0" borderId="5" xfId="2" applyNumberFormat="1" applyFont="1" applyBorder="1"/>
    <xf numFmtId="0" fontId="11" fillId="0" borderId="1" xfId="0" applyNumberFormat="1" applyFont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5" xfId="0" applyNumberFormat="1" applyFont="1" applyFill="1" applyBorder="1"/>
    <xf numFmtId="3" fontId="4" fillId="0" borderId="15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41" fontId="11" fillId="0" borderId="1" xfId="0" applyNumberFormat="1" applyFont="1" applyBorder="1" applyAlignment="1">
      <alignment horizontal="right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3" fontId="0" fillId="0" borderId="7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165" fontId="11" fillId="0" borderId="0" xfId="0" applyNumberFormat="1" applyFont="1" applyFill="1" applyBorder="1" applyAlignment="1">
      <alignment horizontal="center" vertical="center" wrapText="1" readingOrder="1"/>
    </xf>
    <xf numFmtId="165" fontId="10" fillId="0" borderId="0" xfId="0" applyNumberFormat="1" applyFont="1" applyFill="1" applyBorder="1" applyAlignment="1">
      <alignment horizontal="center" vertical="center" wrapText="1" readingOrder="1"/>
    </xf>
    <xf numFmtId="49" fontId="13" fillId="0" borderId="2" xfId="0" applyNumberFormat="1" applyFont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 wrapText="1" readingOrder="1"/>
    </xf>
    <xf numFmtId="3" fontId="0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vertical="center" readingOrder="1"/>
    </xf>
    <xf numFmtId="0" fontId="4" fillId="0" borderId="10" xfId="0" applyFont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/>
    <xf numFmtId="49" fontId="2" fillId="0" borderId="0" xfId="0" applyNumberFormat="1" applyFont="1"/>
    <xf numFmtId="165" fontId="4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12" xfId="0" applyNumberFormat="1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16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10" fillId="3" borderId="15" xfId="0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2" xfId="3"/>
    <cellStyle name="Normal 3" xfId="2"/>
    <cellStyle name="Normal 3 2 5" xfId="5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zoomScale="90" zoomScaleNormal="90" workbookViewId="0">
      <selection activeCell="B15" sqref="B15"/>
    </sheetView>
  </sheetViews>
  <sheetFormatPr baseColWidth="10" defaultRowHeight="15" x14ac:dyDescent="0.25"/>
  <cols>
    <col min="2" max="2" width="49.5703125" customWidth="1"/>
    <col min="3" max="4" width="16.28515625" customWidth="1"/>
    <col min="5" max="5" width="16.7109375" customWidth="1"/>
    <col min="6" max="6" width="16.28515625" customWidth="1"/>
    <col min="7" max="7" width="18.28515625" customWidth="1"/>
    <col min="8" max="9" width="16.28515625" customWidth="1"/>
  </cols>
  <sheetData>
    <row r="1" spans="2:12" x14ac:dyDescent="0.25">
      <c r="B1" s="60"/>
    </row>
    <row r="2" spans="2:12" x14ac:dyDescent="0.25">
      <c r="B2" s="125" t="s">
        <v>90</v>
      </c>
      <c r="C2" s="125"/>
      <c r="D2" s="125"/>
      <c r="E2" s="125"/>
      <c r="F2" s="125"/>
      <c r="G2" s="125"/>
      <c r="H2" s="125"/>
      <c r="I2" s="125"/>
    </row>
    <row r="3" spans="2:12" x14ac:dyDescent="0.25">
      <c r="B3" s="126" t="s">
        <v>138</v>
      </c>
      <c r="C3" s="126"/>
      <c r="D3" s="126"/>
      <c r="E3" s="126"/>
      <c r="F3" s="126"/>
      <c r="G3" s="126"/>
      <c r="H3" s="126"/>
      <c r="I3" s="126"/>
    </row>
    <row r="4" spans="2:12" x14ac:dyDescent="0.25">
      <c r="B4" s="124"/>
    </row>
    <row r="5" spans="2:12" ht="30" x14ac:dyDescent="0.25">
      <c r="B5" s="75" t="s">
        <v>94</v>
      </c>
      <c r="C5" s="75" t="s">
        <v>2</v>
      </c>
      <c r="D5" s="7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</row>
    <row r="6" spans="2:12" x14ac:dyDescent="0.25">
      <c r="B6" s="74" t="s">
        <v>95</v>
      </c>
      <c r="C6" s="53">
        <f>SUM(C7:C9)</f>
        <v>164953657</v>
      </c>
      <c r="D6" s="53">
        <f>SUM(D7:D9)</f>
        <v>129005726</v>
      </c>
      <c r="E6" s="53">
        <f>SUM(E7:E9)</f>
        <v>34613109</v>
      </c>
      <c r="F6" s="53">
        <f>SUM(F7:F9)</f>
        <v>111084103</v>
      </c>
      <c r="G6" s="53">
        <f>SUM(G7:G9)</f>
        <v>17921623</v>
      </c>
      <c r="H6" s="54">
        <f>+D6/C6</f>
        <v>0.78207254295671658</v>
      </c>
      <c r="I6" s="54">
        <f>+F6/C6</f>
        <v>0.67342613083140068</v>
      </c>
    </row>
    <row r="7" spans="2:12" x14ac:dyDescent="0.25">
      <c r="B7" s="58" t="s">
        <v>92</v>
      </c>
      <c r="C7" s="56">
        <f>'01-01'!C56</f>
        <v>100410586</v>
      </c>
      <c r="D7" s="56">
        <f>'01-01'!D56</f>
        <v>76369368</v>
      </c>
      <c r="E7" s="56">
        <f>'01-01'!E56</f>
        <v>24041218</v>
      </c>
      <c r="F7" s="56">
        <f>'01-01'!F56</f>
        <v>62345064</v>
      </c>
      <c r="G7" s="56">
        <f>'01-01'!G56</f>
        <v>14024304</v>
      </c>
      <c r="H7" s="57">
        <f>+D7/C7</f>
        <v>0.76057088243663873</v>
      </c>
      <c r="I7" s="57">
        <f>+F7/C7</f>
        <v>0.62090130616307726</v>
      </c>
    </row>
    <row r="8" spans="2:12" x14ac:dyDescent="0.25">
      <c r="B8" s="59" t="s">
        <v>93</v>
      </c>
      <c r="C8" s="56">
        <f>'01-02'!C27</f>
        <v>47832155</v>
      </c>
      <c r="D8" s="56">
        <f>'01-02'!D27</f>
        <v>37589349</v>
      </c>
      <c r="E8" s="56">
        <f>'01-02'!E27</f>
        <v>10242806</v>
      </c>
      <c r="F8" s="56">
        <f>'01-02'!F27</f>
        <v>34993645</v>
      </c>
      <c r="G8" s="56">
        <f>'01-02'!G27</f>
        <v>2595704</v>
      </c>
      <c r="H8" s="57">
        <f t="shared" ref="H8" si="0">+D8/C8</f>
        <v>0.78585940775614227</v>
      </c>
      <c r="I8" s="57">
        <f t="shared" ref="I8" si="1">+F8/C8</f>
        <v>0.73159248208657968</v>
      </c>
      <c r="K8" s="27"/>
      <c r="L8" s="27"/>
    </row>
    <row r="9" spans="2:12" x14ac:dyDescent="0.25">
      <c r="B9" s="59" t="s">
        <v>131</v>
      </c>
      <c r="C9" s="105">
        <f>+'01-50'!C16</f>
        <v>16710916</v>
      </c>
      <c r="D9" s="105">
        <f>+'01-50'!D16</f>
        <v>15047009</v>
      </c>
      <c r="E9" s="105">
        <f>+'01-50'!E16</f>
        <v>329085</v>
      </c>
      <c r="F9" s="105">
        <f>+'01-50'!F16</f>
        <v>13745394</v>
      </c>
      <c r="G9" s="105">
        <f>+'01-50'!G16</f>
        <v>1301615</v>
      </c>
      <c r="H9" s="57">
        <f t="shared" ref="H9" si="2">+D9/C9</f>
        <v>0.90042993454099107</v>
      </c>
      <c r="I9" s="57">
        <f t="shared" ref="I9" si="3">+F9/C9</f>
        <v>0.82253982965386219</v>
      </c>
      <c r="K9" s="27"/>
      <c r="L9" s="27"/>
    </row>
    <row r="10" spans="2:12" x14ac:dyDescent="0.25">
      <c r="B10" s="55"/>
      <c r="C10" s="55"/>
      <c r="D10" s="55"/>
      <c r="E10" s="55"/>
      <c r="F10" s="55"/>
      <c r="G10" s="55"/>
      <c r="H10" s="55"/>
      <c r="I10" s="55"/>
    </row>
    <row r="11" spans="2:12" x14ac:dyDescent="0.25">
      <c r="B11" s="40"/>
      <c r="C11" s="40"/>
      <c r="D11" s="40"/>
      <c r="E11" s="40"/>
      <c r="F11" s="40"/>
      <c r="G11" s="40"/>
      <c r="H11" s="40"/>
      <c r="I11" s="40"/>
    </row>
    <row r="15" spans="2:12" x14ac:dyDescent="0.25">
      <c r="D15" s="27"/>
    </row>
    <row r="20" spans="3:3" x14ac:dyDescent="0.25">
      <c r="C20" t="s">
        <v>79</v>
      </c>
    </row>
  </sheetData>
  <mergeCells count="2">
    <mergeCell ref="B2:I2"/>
    <mergeCell ref="B3:I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Z65"/>
  <sheetViews>
    <sheetView showGridLines="0" zoomScale="90" zoomScaleNormal="90" workbookViewId="0">
      <selection activeCell="A5" sqref="A5:XFD5"/>
    </sheetView>
  </sheetViews>
  <sheetFormatPr baseColWidth="10" defaultRowHeight="15" outlineLevelRow="1" x14ac:dyDescent="0.25"/>
  <cols>
    <col min="1" max="1" width="11.42578125" style="26"/>
    <col min="2" max="2" width="55.7109375" customWidth="1"/>
    <col min="3" max="3" width="15.140625" customWidth="1"/>
    <col min="4" max="4" width="14.7109375" customWidth="1"/>
    <col min="5" max="5" width="16.42578125" customWidth="1"/>
    <col min="6" max="6" width="14.5703125" customWidth="1"/>
    <col min="7" max="7" width="15.7109375" customWidth="1"/>
    <col min="8" max="8" width="13" customWidth="1"/>
    <col min="9" max="9" width="11.28515625" customWidth="1"/>
    <col min="10" max="10" width="10.28515625" customWidth="1"/>
    <col min="11" max="11" width="10.7109375" customWidth="1"/>
    <col min="12" max="19" width="11.42578125" customWidth="1"/>
    <col min="20" max="20" width="10.28515625" customWidth="1"/>
    <col min="21" max="21" width="11.28515625" customWidth="1"/>
    <col min="22" max="26" width="11.42578125" customWidth="1"/>
  </cols>
  <sheetData>
    <row r="2" spans="1:26" x14ac:dyDescent="0.25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94"/>
      <c r="K2" s="94"/>
    </row>
    <row r="3" spans="1:26" x14ac:dyDescent="0.25">
      <c r="A3" s="126" t="s">
        <v>138</v>
      </c>
      <c r="B3" s="126"/>
      <c r="C3" s="126"/>
      <c r="D3" s="126"/>
      <c r="E3" s="126"/>
      <c r="F3" s="126"/>
      <c r="G3" s="126"/>
      <c r="H3" s="126"/>
      <c r="I3" s="126"/>
      <c r="J3" s="93"/>
      <c r="K3" s="93"/>
    </row>
    <row r="4" spans="1:26" s="60" customFormat="1" x14ac:dyDescent="0.25">
      <c r="A4" s="119"/>
      <c r="B4" s="120"/>
      <c r="C4" s="121"/>
      <c r="D4" s="121"/>
      <c r="E4" s="121"/>
      <c r="F4" s="121"/>
      <c r="G4" s="121"/>
      <c r="H4" s="123"/>
      <c r="I4" s="123"/>
    </row>
    <row r="5" spans="1:26" ht="25.5" x14ac:dyDescent="0.25">
      <c r="A5" s="118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</row>
    <row r="6" spans="1:26" x14ac:dyDescent="0.25">
      <c r="A6" s="84">
        <v>21</v>
      </c>
      <c r="B6" s="117" t="s">
        <v>9</v>
      </c>
      <c r="C6" s="86">
        <f>SUM(C7:C14)</f>
        <v>21054612</v>
      </c>
      <c r="D6" s="86">
        <f>SUM(D7:D14)</f>
        <v>19778320</v>
      </c>
      <c r="E6" s="86">
        <f>+C6-D6</f>
        <v>1276292</v>
      </c>
      <c r="F6" s="86">
        <f>SUM(F7:F14)</f>
        <v>15775319</v>
      </c>
      <c r="G6" s="86">
        <f>+D6-F6</f>
        <v>4003001</v>
      </c>
      <c r="H6" s="87">
        <f>+D6/C6</f>
        <v>0.93938183235103079</v>
      </c>
      <c r="I6" s="87">
        <f t="shared" ref="I6:I55" si="0">+F6/C6</f>
        <v>0.74925716987802959</v>
      </c>
      <c r="S6" s="27"/>
      <c r="T6" s="27"/>
      <c r="U6" s="27"/>
      <c r="V6" s="27"/>
      <c r="W6" s="27"/>
      <c r="X6" s="27"/>
      <c r="Y6" s="27"/>
      <c r="Z6" s="27"/>
    </row>
    <row r="7" spans="1:26" outlineLevel="1" x14ac:dyDescent="0.25">
      <c r="A7" s="5"/>
      <c r="B7" s="9" t="s">
        <v>10</v>
      </c>
      <c r="C7" s="95">
        <f>21054612-SUM(C8:C14)</f>
        <v>19801971</v>
      </c>
      <c r="D7" s="10">
        <f>19778320-SUM(D8:D14)</f>
        <v>18839095</v>
      </c>
      <c r="E7" s="72">
        <f t="shared" ref="E7:E55" si="1">+C7-D7</f>
        <v>962876</v>
      </c>
      <c r="F7" s="10">
        <f>15775319-SUM(F8:F14)</f>
        <v>15158599</v>
      </c>
      <c r="G7" s="72">
        <f t="shared" ref="G7:G55" si="2">+D7-F7</f>
        <v>3680496</v>
      </c>
      <c r="H7" s="11">
        <f t="shared" ref="H7:H52" si="3">+D7/C7</f>
        <v>0.95137473941356643</v>
      </c>
      <c r="I7" s="11">
        <f t="shared" si="0"/>
        <v>0.76550960507921151</v>
      </c>
      <c r="S7" s="27"/>
      <c r="T7" s="27"/>
      <c r="U7" s="27"/>
      <c r="V7" s="27"/>
      <c r="W7" s="27"/>
      <c r="X7" s="27"/>
      <c r="Y7" s="27"/>
      <c r="Z7" s="27"/>
    </row>
    <row r="8" spans="1:26" outlineLevel="1" x14ac:dyDescent="0.25">
      <c r="A8" s="5"/>
      <c r="B8" s="9" t="s">
        <v>11</v>
      </c>
      <c r="C8" s="10">
        <v>306395</v>
      </c>
      <c r="D8" s="10">
        <v>306395</v>
      </c>
      <c r="E8" s="72">
        <f t="shared" si="1"/>
        <v>0</v>
      </c>
      <c r="F8" s="10">
        <v>176265</v>
      </c>
      <c r="G8" s="72">
        <f t="shared" si="2"/>
        <v>130130</v>
      </c>
      <c r="H8" s="11">
        <f t="shared" si="3"/>
        <v>1</v>
      </c>
      <c r="I8" s="11">
        <f t="shared" si="0"/>
        <v>0.57528680298307744</v>
      </c>
      <c r="S8" s="27"/>
      <c r="T8" s="27"/>
      <c r="U8" s="27"/>
      <c r="V8" s="27"/>
      <c r="W8" s="27"/>
      <c r="X8" s="27"/>
      <c r="Y8" s="27"/>
      <c r="Z8" s="27"/>
    </row>
    <row r="9" spans="1:26" outlineLevel="1" x14ac:dyDescent="0.25">
      <c r="A9" s="5"/>
      <c r="B9" s="9" t="s">
        <v>12</v>
      </c>
      <c r="C9" s="10">
        <v>82445</v>
      </c>
      <c r="D9" s="10">
        <v>25267</v>
      </c>
      <c r="E9" s="72">
        <f t="shared" si="1"/>
        <v>57178</v>
      </c>
      <c r="F9" s="10">
        <v>10179</v>
      </c>
      <c r="G9" s="72">
        <f t="shared" si="2"/>
        <v>15088</v>
      </c>
      <c r="H9" s="11">
        <f t="shared" si="3"/>
        <v>0.30647098065376915</v>
      </c>
      <c r="I9" s="11">
        <f t="shared" si="0"/>
        <v>0.12346412760021833</v>
      </c>
      <c r="S9" s="27"/>
      <c r="T9" s="27"/>
      <c r="U9" s="27"/>
      <c r="V9" s="27"/>
      <c r="W9" s="27"/>
      <c r="X9" s="27"/>
      <c r="Y9" s="27"/>
      <c r="Z9" s="27"/>
    </row>
    <row r="10" spans="1:26" outlineLevel="1" x14ac:dyDescent="0.25">
      <c r="A10" s="5"/>
      <c r="B10" s="9" t="s">
        <v>13</v>
      </c>
      <c r="C10" s="10">
        <v>136508</v>
      </c>
      <c r="D10" s="10">
        <v>73281</v>
      </c>
      <c r="E10" s="72">
        <f t="shared" si="1"/>
        <v>63227</v>
      </c>
      <c r="F10" s="10">
        <v>49506</v>
      </c>
      <c r="G10" s="72">
        <f t="shared" si="2"/>
        <v>23775</v>
      </c>
      <c r="H10" s="11">
        <f t="shared" si="3"/>
        <v>0.53682568054619506</v>
      </c>
      <c r="I10" s="11">
        <f t="shared" si="0"/>
        <v>0.36266006387904004</v>
      </c>
      <c r="S10" s="27"/>
      <c r="T10" s="27"/>
      <c r="U10" s="27"/>
      <c r="V10" s="27"/>
      <c r="W10" s="27"/>
      <c r="X10" s="27"/>
      <c r="Y10" s="27"/>
      <c r="Z10" s="27"/>
    </row>
    <row r="11" spans="1:26" outlineLevel="1" x14ac:dyDescent="0.25">
      <c r="A11" s="5"/>
      <c r="B11" s="9" t="s">
        <v>14</v>
      </c>
      <c r="C11" s="10">
        <v>17908</v>
      </c>
      <c r="D11" s="10">
        <v>11201</v>
      </c>
      <c r="E11" s="72">
        <f t="shared" si="1"/>
        <v>6707</v>
      </c>
      <c r="F11" s="10">
        <v>5871</v>
      </c>
      <c r="G11" s="72">
        <f t="shared" si="2"/>
        <v>5330</v>
      </c>
      <c r="H11" s="11">
        <f t="shared" si="3"/>
        <v>0.62547464820192089</v>
      </c>
      <c r="I11" s="11">
        <f t="shared" si="0"/>
        <v>0.32784230511503237</v>
      </c>
      <c r="S11" s="27"/>
      <c r="T11" s="27"/>
      <c r="U11" s="27"/>
      <c r="V11" s="27"/>
      <c r="W11" s="27"/>
      <c r="X11" s="27"/>
      <c r="Y11" s="27"/>
      <c r="Z11" s="27"/>
    </row>
    <row r="12" spans="1:26" outlineLevel="1" x14ac:dyDescent="0.25">
      <c r="A12" s="45"/>
      <c r="B12" s="81" t="s">
        <v>15</v>
      </c>
      <c r="C12" s="82">
        <v>469888</v>
      </c>
      <c r="D12" s="82">
        <v>463961</v>
      </c>
      <c r="E12" s="76">
        <f t="shared" si="1"/>
        <v>5927</v>
      </c>
      <c r="F12" s="82">
        <v>316425</v>
      </c>
      <c r="G12" s="72">
        <f t="shared" si="2"/>
        <v>147536</v>
      </c>
      <c r="H12" s="83">
        <f t="shared" si="3"/>
        <v>0.98738635589757562</v>
      </c>
      <c r="I12" s="83">
        <f t="shared" si="0"/>
        <v>0.6734051518659766</v>
      </c>
      <c r="S12" s="27"/>
      <c r="T12" s="27"/>
      <c r="U12" s="27"/>
      <c r="V12" s="27"/>
      <c r="W12" s="27"/>
      <c r="X12" s="27"/>
      <c r="Y12" s="27"/>
      <c r="Z12" s="27"/>
    </row>
    <row r="13" spans="1:26" outlineLevel="1" x14ac:dyDescent="0.25">
      <c r="A13" s="50"/>
      <c r="B13" s="88" t="s">
        <v>137</v>
      </c>
      <c r="C13" s="10">
        <v>7443</v>
      </c>
      <c r="D13" s="10">
        <v>1498</v>
      </c>
      <c r="E13" s="35">
        <f t="shared" si="1"/>
        <v>5945</v>
      </c>
      <c r="F13" s="10">
        <v>852</v>
      </c>
      <c r="G13" s="17">
        <f t="shared" si="2"/>
        <v>646</v>
      </c>
      <c r="H13" s="11">
        <f t="shared" si="3"/>
        <v>0.20126293161359668</v>
      </c>
      <c r="I13" s="11">
        <f t="shared" si="0"/>
        <v>0.11446997178557033</v>
      </c>
      <c r="S13" s="27"/>
      <c r="T13" s="27"/>
      <c r="U13" s="27"/>
      <c r="V13" s="27"/>
      <c r="W13" s="27"/>
      <c r="X13" s="27"/>
      <c r="Y13" s="27"/>
      <c r="Z13" s="27"/>
    </row>
    <row r="14" spans="1:26" outlineLevel="1" x14ac:dyDescent="0.25">
      <c r="A14" s="50"/>
      <c r="B14" s="88" t="s">
        <v>118</v>
      </c>
      <c r="C14" s="10">
        <v>232054</v>
      </c>
      <c r="D14" s="10">
        <v>57622</v>
      </c>
      <c r="E14" s="35">
        <f t="shared" si="1"/>
        <v>174432</v>
      </c>
      <c r="F14" s="10">
        <v>57622</v>
      </c>
      <c r="G14" s="17">
        <f t="shared" si="2"/>
        <v>0</v>
      </c>
      <c r="H14" s="11">
        <f t="shared" si="3"/>
        <v>0.24831289268877071</v>
      </c>
      <c r="I14" s="11">
        <f t="shared" si="0"/>
        <v>0.24831289268877071</v>
      </c>
      <c r="S14" s="27"/>
      <c r="T14" s="27"/>
      <c r="U14" s="27"/>
      <c r="V14" s="27"/>
      <c r="W14" s="27"/>
      <c r="X14" s="27"/>
      <c r="Y14" s="27"/>
      <c r="Z14" s="27"/>
    </row>
    <row r="15" spans="1:26" x14ac:dyDescent="0.25">
      <c r="A15" s="84">
        <v>22</v>
      </c>
      <c r="B15" s="85" t="s">
        <v>16</v>
      </c>
      <c r="C15" s="96">
        <v>4673751</v>
      </c>
      <c r="D15" s="86">
        <v>3249744</v>
      </c>
      <c r="E15" s="86">
        <f t="shared" si="1"/>
        <v>1424007</v>
      </c>
      <c r="F15" s="86">
        <v>2263355</v>
      </c>
      <c r="G15" s="86">
        <f t="shared" si="2"/>
        <v>986389</v>
      </c>
      <c r="H15" s="87">
        <f t="shared" si="3"/>
        <v>0.69531817163558773</v>
      </c>
      <c r="I15" s="87">
        <f t="shared" si="0"/>
        <v>0.48426948718491847</v>
      </c>
      <c r="K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5">
      <c r="A16" s="5">
        <v>23</v>
      </c>
      <c r="B16" s="13" t="s">
        <v>28</v>
      </c>
      <c r="C16" s="7">
        <v>54634</v>
      </c>
      <c r="D16" s="7">
        <v>54623</v>
      </c>
      <c r="E16" s="7">
        <f t="shared" si="1"/>
        <v>11</v>
      </c>
      <c r="F16" s="7">
        <v>54623</v>
      </c>
      <c r="G16" s="7">
        <f t="shared" si="2"/>
        <v>0</v>
      </c>
      <c r="H16" s="8">
        <f t="shared" si="3"/>
        <v>0.99979866017498265</v>
      </c>
      <c r="I16" s="8">
        <f t="shared" si="0"/>
        <v>0.99979866017498265</v>
      </c>
      <c r="S16" s="27"/>
      <c r="T16" s="27"/>
      <c r="U16" s="27"/>
      <c r="V16" s="27"/>
      <c r="W16" s="27"/>
      <c r="X16" s="27"/>
      <c r="Y16" s="27"/>
      <c r="Z16" s="27"/>
    </row>
    <row r="17" spans="1:26" x14ac:dyDescent="0.25">
      <c r="A17" s="5">
        <v>24</v>
      </c>
      <c r="B17" s="13" t="s">
        <v>29</v>
      </c>
      <c r="C17" s="7">
        <f>+C18+C28+C31+C41</f>
        <v>65862348</v>
      </c>
      <c r="D17" s="7">
        <f>+D18+D28+D31+D41</f>
        <v>49141429</v>
      </c>
      <c r="E17" s="7">
        <f t="shared" si="1"/>
        <v>16720919</v>
      </c>
      <c r="F17" s="7">
        <f>+F18+F28+F31+F41</f>
        <v>40152209</v>
      </c>
      <c r="G17" s="7">
        <f t="shared" si="2"/>
        <v>8989220</v>
      </c>
      <c r="H17" s="8">
        <f t="shared" si="3"/>
        <v>0.74612324783805162</v>
      </c>
      <c r="I17" s="8">
        <f t="shared" si="0"/>
        <v>0.60963828680993881</v>
      </c>
      <c r="S17" s="27"/>
      <c r="T17" s="27"/>
      <c r="U17" s="27"/>
      <c r="V17" s="27"/>
      <c r="W17" s="27"/>
      <c r="X17" s="27"/>
      <c r="Y17" s="27"/>
      <c r="Z17" s="27"/>
    </row>
    <row r="18" spans="1:26" s="32" customFormat="1" x14ac:dyDescent="0.25">
      <c r="A18" s="28" t="s">
        <v>30</v>
      </c>
      <c r="B18" s="29" t="s">
        <v>31</v>
      </c>
      <c r="C18" s="30">
        <f>SUM(C19:C27)</f>
        <v>23804502</v>
      </c>
      <c r="D18" s="30">
        <f>SUM(D19:D27)</f>
        <v>23686215</v>
      </c>
      <c r="E18" s="73">
        <f t="shared" si="1"/>
        <v>118287</v>
      </c>
      <c r="F18" s="30">
        <f>SUM(F19:F27)</f>
        <v>23518780</v>
      </c>
      <c r="G18" s="73">
        <f t="shared" si="2"/>
        <v>167435</v>
      </c>
      <c r="H18" s="31">
        <f t="shared" si="3"/>
        <v>0.99503089793686927</v>
      </c>
      <c r="I18" s="31">
        <f t="shared" si="0"/>
        <v>0.98799714440570952</v>
      </c>
      <c r="L18" s="52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18" t="s">
        <v>32</v>
      </c>
      <c r="B19" s="20" t="s">
        <v>33</v>
      </c>
      <c r="C19" s="17">
        <v>878843</v>
      </c>
      <c r="D19" s="17">
        <v>878843</v>
      </c>
      <c r="E19" s="72">
        <f t="shared" si="1"/>
        <v>0</v>
      </c>
      <c r="F19" s="17">
        <v>878843</v>
      </c>
      <c r="G19" s="72">
        <f t="shared" si="2"/>
        <v>0</v>
      </c>
      <c r="H19" s="11">
        <f t="shared" si="3"/>
        <v>1</v>
      </c>
      <c r="I19" s="11">
        <f t="shared" si="0"/>
        <v>1</v>
      </c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18" t="s">
        <v>123</v>
      </c>
      <c r="B20" s="20" t="s">
        <v>124</v>
      </c>
      <c r="C20" s="17">
        <v>3949713</v>
      </c>
      <c r="D20" s="17">
        <v>3949713</v>
      </c>
      <c r="E20" s="72">
        <f t="shared" si="1"/>
        <v>0</v>
      </c>
      <c r="F20" s="17">
        <v>3949713</v>
      </c>
      <c r="G20" s="72">
        <f t="shared" si="2"/>
        <v>0</v>
      </c>
      <c r="H20" s="11">
        <f t="shared" si="3"/>
        <v>1</v>
      </c>
      <c r="I20" s="11">
        <f t="shared" si="0"/>
        <v>1</v>
      </c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18" t="s">
        <v>34</v>
      </c>
      <c r="B21" s="20" t="s">
        <v>35</v>
      </c>
      <c r="C21" s="17">
        <v>3171155</v>
      </c>
      <c r="D21" s="17">
        <v>3171155</v>
      </c>
      <c r="E21" s="72">
        <f t="shared" si="1"/>
        <v>0</v>
      </c>
      <c r="F21" s="17">
        <v>3171155</v>
      </c>
      <c r="G21" s="72">
        <f t="shared" si="2"/>
        <v>0</v>
      </c>
      <c r="H21" s="11">
        <f t="shared" si="3"/>
        <v>1</v>
      </c>
      <c r="I21" s="11">
        <f t="shared" si="0"/>
        <v>1</v>
      </c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18" t="s">
        <v>36</v>
      </c>
      <c r="B22" s="20" t="s">
        <v>37</v>
      </c>
      <c r="C22" s="17">
        <v>3441001</v>
      </c>
      <c r="D22" s="17">
        <v>3441001</v>
      </c>
      <c r="E22" s="72">
        <f t="shared" si="1"/>
        <v>0</v>
      </c>
      <c r="F22" s="17">
        <v>3441001</v>
      </c>
      <c r="G22" s="72">
        <f t="shared" si="2"/>
        <v>0</v>
      </c>
      <c r="H22" s="11">
        <f t="shared" si="3"/>
        <v>1</v>
      </c>
      <c r="I22" s="11">
        <f t="shared" si="0"/>
        <v>1</v>
      </c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18" t="s">
        <v>38</v>
      </c>
      <c r="B23" s="20" t="s">
        <v>39</v>
      </c>
      <c r="C23" s="17">
        <v>2157001</v>
      </c>
      <c r="D23" s="17">
        <v>2157001</v>
      </c>
      <c r="E23" s="72">
        <f t="shared" si="1"/>
        <v>0</v>
      </c>
      <c r="F23" s="17">
        <v>2157001</v>
      </c>
      <c r="G23" s="72">
        <f t="shared" si="2"/>
        <v>0</v>
      </c>
      <c r="H23" s="11">
        <f t="shared" si="3"/>
        <v>1</v>
      </c>
      <c r="I23" s="11">
        <f t="shared" si="0"/>
        <v>1</v>
      </c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18" t="s">
        <v>40</v>
      </c>
      <c r="B24" s="20" t="s">
        <v>41</v>
      </c>
      <c r="C24" s="17">
        <v>3426244</v>
      </c>
      <c r="D24" s="17">
        <v>3307958</v>
      </c>
      <c r="E24" s="72">
        <f t="shared" si="1"/>
        <v>118286</v>
      </c>
      <c r="F24" s="17">
        <v>3307958</v>
      </c>
      <c r="G24" s="72">
        <f t="shared" si="2"/>
        <v>0</v>
      </c>
      <c r="H24" s="11">
        <f t="shared" si="3"/>
        <v>0.96547648095115235</v>
      </c>
      <c r="I24" s="11">
        <f t="shared" si="0"/>
        <v>0.96547648095115235</v>
      </c>
      <c r="J24" s="27"/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18" t="s">
        <v>42</v>
      </c>
      <c r="B25" s="20" t="s">
        <v>43</v>
      </c>
      <c r="C25" s="17">
        <v>3802989</v>
      </c>
      <c r="D25" s="17">
        <v>3802989</v>
      </c>
      <c r="E25" s="72">
        <f t="shared" si="1"/>
        <v>0</v>
      </c>
      <c r="F25" s="17">
        <v>3802989</v>
      </c>
      <c r="G25" s="72">
        <f t="shared" si="2"/>
        <v>0</v>
      </c>
      <c r="H25" s="11">
        <f t="shared" si="3"/>
        <v>1</v>
      </c>
      <c r="I25" s="11">
        <f t="shared" si="0"/>
        <v>1</v>
      </c>
      <c r="J25" s="27"/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18" t="s">
        <v>44</v>
      </c>
      <c r="B26" s="20" t="s">
        <v>45</v>
      </c>
      <c r="C26" s="17">
        <v>1278187</v>
      </c>
      <c r="D26" s="17">
        <v>1278187</v>
      </c>
      <c r="E26" s="72">
        <f t="shared" si="1"/>
        <v>0</v>
      </c>
      <c r="F26" s="17">
        <v>1110752</v>
      </c>
      <c r="G26" s="72">
        <f t="shared" si="2"/>
        <v>167435</v>
      </c>
      <c r="H26" s="11">
        <f t="shared" si="3"/>
        <v>1</v>
      </c>
      <c r="I26" s="11">
        <f t="shared" si="0"/>
        <v>0.86900586533895274</v>
      </c>
      <c r="S26" s="27"/>
      <c r="T26" s="27"/>
      <c r="U26" s="27"/>
      <c r="V26" s="27"/>
      <c r="W26" s="27"/>
      <c r="X26" s="27"/>
      <c r="Y26" s="27"/>
      <c r="Z26" s="27"/>
    </row>
    <row r="27" spans="1:26" x14ac:dyDescent="0.25">
      <c r="A27" s="33" t="s">
        <v>46</v>
      </c>
      <c r="B27" s="33" t="s">
        <v>47</v>
      </c>
      <c r="C27" s="17">
        <v>1699369</v>
      </c>
      <c r="D27" s="17">
        <v>1699368</v>
      </c>
      <c r="E27" s="72">
        <f t="shared" si="1"/>
        <v>1</v>
      </c>
      <c r="F27" s="17">
        <v>1699368</v>
      </c>
      <c r="G27" s="72">
        <f t="shared" si="2"/>
        <v>0</v>
      </c>
      <c r="H27" s="11">
        <f t="shared" si="3"/>
        <v>0.99999941154628569</v>
      </c>
      <c r="I27" s="11">
        <f t="shared" si="0"/>
        <v>0.99999941154628569</v>
      </c>
      <c r="S27" s="27"/>
      <c r="T27" s="27"/>
      <c r="U27" s="27"/>
      <c r="V27" s="27"/>
      <c r="W27" s="27"/>
      <c r="X27" s="27"/>
      <c r="Y27" s="27"/>
      <c r="Z27" s="27"/>
    </row>
    <row r="28" spans="1:26" s="32" customFormat="1" x14ac:dyDescent="0.25">
      <c r="A28" s="28" t="s">
        <v>48</v>
      </c>
      <c r="B28" s="29" t="s">
        <v>49</v>
      </c>
      <c r="C28" s="30">
        <f>SUM(C29:C30)</f>
        <v>5577459</v>
      </c>
      <c r="D28" s="30">
        <f>SUM(D29:D30)</f>
        <v>5577459</v>
      </c>
      <c r="E28" s="73">
        <f t="shared" si="1"/>
        <v>0</v>
      </c>
      <c r="F28" s="30">
        <f>SUM(F29:F30)</f>
        <v>4598284</v>
      </c>
      <c r="G28" s="73">
        <f t="shared" si="2"/>
        <v>979175</v>
      </c>
      <c r="H28" s="31">
        <f t="shared" si="3"/>
        <v>1</v>
      </c>
      <c r="I28" s="31">
        <f t="shared" si="0"/>
        <v>0.8244406637502848</v>
      </c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18" t="s">
        <v>119</v>
      </c>
      <c r="B29" s="20" t="s">
        <v>120</v>
      </c>
      <c r="C29" s="17">
        <v>4598284</v>
      </c>
      <c r="D29" s="17">
        <v>4598284</v>
      </c>
      <c r="E29" s="72">
        <f t="shared" si="1"/>
        <v>0</v>
      </c>
      <c r="F29" s="17">
        <v>4598284</v>
      </c>
      <c r="G29" s="72">
        <f t="shared" si="2"/>
        <v>0</v>
      </c>
      <c r="H29" s="11">
        <f t="shared" si="3"/>
        <v>1</v>
      </c>
      <c r="I29" s="11">
        <f t="shared" si="0"/>
        <v>1</v>
      </c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18" t="s">
        <v>50</v>
      </c>
      <c r="B30" s="20" t="s">
        <v>51</v>
      </c>
      <c r="C30" s="17">
        <v>979175</v>
      </c>
      <c r="D30" s="17">
        <v>979175</v>
      </c>
      <c r="E30" s="72">
        <f t="shared" si="1"/>
        <v>0</v>
      </c>
      <c r="F30" s="17">
        <v>0</v>
      </c>
      <c r="G30" s="72">
        <f t="shared" si="2"/>
        <v>979175</v>
      </c>
      <c r="H30" s="11">
        <f t="shared" si="3"/>
        <v>1</v>
      </c>
      <c r="I30" s="11">
        <f t="shared" si="0"/>
        <v>0</v>
      </c>
      <c r="S30" s="27"/>
      <c r="T30" s="27"/>
      <c r="U30" s="27"/>
      <c r="V30" s="27"/>
      <c r="W30" s="27"/>
      <c r="X30" s="27"/>
      <c r="Y30" s="27"/>
      <c r="Z30" s="27"/>
    </row>
    <row r="31" spans="1:26" s="32" customFormat="1" x14ac:dyDescent="0.25">
      <c r="A31" s="28" t="s">
        <v>52</v>
      </c>
      <c r="B31" s="29" t="s">
        <v>53</v>
      </c>
      <c r="C31" s="30">
        <f>SUM(C32:C40)</f>
        <v>36411701</v>
      </c>
      <c r="D31" s="30">
        <f>SUM(D32:D40)</f>
        <v>19841275</v>
      </c>
      <c r="E31" s="73">
        <f t="shared" si="1"/>
        <v>16570426</v>
      </c>
      <c r="F31" s="30">
        <f>SUM(F32:F40)</f>
        <v>11998665</v>
      </c>
      <c r="G31" s="73">
        <f t="shared" si="2"/>
        <v>7842610</v>
      </c>
      <c r="H31" s="31">
        <f t="shared" si="3"/>
        <v>0.54491480636952394</v>
      </c>
      <c r="I31" s="31">
        <f t="shared" si="0"/>
        <v>0.32952772516724776</v>
      </c>
      <c r="S31" s="27"/>
      <c r="T31" s="27"/>
      <c r="U31" s="27"/>
      <c r="V31" s="27"/>
      <c r="W31" s="27"/>
      <c r="X31" s="27"/>
      <c r="Y31" s="27"/>
      <c r="Z31" s="27"/>
    </row>
    <row r="32" spans="1:26" x14ac:dyDescent="0.25">
      <c r="A32" s="18" t="s">
        <v>54</v>
      </c>
      <c r="B32" s="20" t="s">
        <v>55</v>
      </c>
      <c r="C32" s="35">
        <v>9129160</v>
      </c>
      <c r="D32" s="17">
        <v>5492739</v>
      </c>
      <c r="E32" s="72">
        <f t="shared" si="1"/>
        <v>3636421</v>
      </c>
      <c r="F32" s="17">
        <v>3486494</v>
      </c>
      <c r="G32" s="72">
        <f t="shared" si="2"/>
        <v>2006245</v>
      </c>
      <c r="H32" s="11">
        <f t="shared" si="3"/>
        <v>0.60166970455113067</v>
      </c>
      <c r="I32" s="11">
        <f t="shared" si="0"/>
        <v>0.38190742631304525</v>
      </c>
      <c r="K32" s="27"/>
      <c r="S32" s="27"/>
      <c r="T32" s="27"/>
      <c r="U32" s="27"/>
      <c r="V32" s="27"/>
      <c r="W32" s="27"/>
      <c r="X32" s="27"/>
      <c r="Y32" s="27"/>
      <c r="Z32" s="27"/>
    </row>
    <row r="33" spans="1:26" s="60" customFormat="1" ht="14.25" customHeight="1" x14ac:dyDescent="0.25">
      <c r="A33" s="77" t="s">
        <v>56</v>
      </c>
      <c r="B33" s="34" t="s">
        <v>57</v>
      </c>
      <c r="C33" s="35">
        <v>3502414</v>
      </c>
      <c r="D33" s="35">
        <v>3345859</v>
      </c>
      <c r="E33" s="76">
        <f t="shared" si="1"/>
        <v>156555</v>
      </c>
      <c r="F33" s="35">
        <v>2388074</v>
      </c>
      <c r="G33" s="76">
        <f t="shared" si="2"/>
        <v>957785</v>
      </c>
      <c r="H33" s="78">
        <f t="shared" si="3"/>
        <v>0.95530082965634555</v>
      </c>
      <c r="I33" s="78">
        <f t="shared" si="0"/>
        <v>0.68183658470986008</v>
      </c>
      <c r="S33" s="79"/>
      <c r="T33" s="79"/>
      <c r="U33" s="79"/>
      <c r="V33" s="79"/>
      <c r="W33" s="79"/>
      <c r="X33" s="79"/>
      <c r="Y33" s="79"/>
      <c r="Z33" s="79"/>
    </row>
    <row r="34" spans="1:26" x14ac:dyDescent="0.25">
      <c r="A34" s="18" t="s">
        <v>58</v>
      </c>
      <c r="B34" s="34" t="s">
        <v>59</v>
      </c>
      <c r="C34" s="35">
        <v>1760703</v>
      </c>
      <c r="D34" s="35">
        <v>1686728</v>
      </c>
      <c r="E34" s="72">
        <f t="shared" si="1"/>
        <v>73975</v>
      </c>
      <c r="F34" s="35">
        <v>944208</v>
      </c>
      <c r="G34" s="72">
        <f t="shared" si="2"/>
        <v>742520</v>
      </c>
      <c r="H34" s="11">
        <f t="shared" si="3"/>
        <v>0.95798553191537694</v>
      </c>
      <c r="I34" s="11">
        <f t="shared" si="0"/>
        <v>0.53626761583299398</v>
      </c>
      <c r="S34" s="27"/>
      <c r="T34" s="27"/>
      <c r="U34" s="27"/>
      <c r="V34" s="27"/>
      <c r="W34" s="27"/>
      <c r="X34" s="27"/>
      <c r="Y34" s="27"/>
      <c r="Z34" s="27"/>
    </row>
    <row r="35" spans="1:26" x14ac:dyDescent="0.25">
      <c r="A35" s="18" t="s">
        <v>60</v>
      </c>
      <c r="B35" s="20" t="s">
        <v>61</v>
      </c>
      <c r="C35" s="35">
        <v>4287096</v>
      </c>
      <c r="D35" s="17">
        <v>3329720</v>
      </c>
      <c r="E35" s="72">
        <f t="shared" si="1"/>
        <v>957376</v>
      </c>
      <c r="F35" s="17">
        <v>1120151</v>
      </c>
      <c r="G35" s="72">
        <f t="shared" si="2"/>
        <v>2209569</v>
      </c>
      <c r="H35" s="11">
        <f t="shared" si="3"/>
        <v>0.77668426366006271</v>
      </c>
      <c r="I35" s="11">
        <f t="shared" si="0"/>
        <v>0.26128432859912631</v>
      </c>
      <c r="S35" s="27"/>
      <c r="T35" s="27"/>
      <c r="U35" s="27"/>
      <c r="V35" s="27"/>
      <c r="W35" s="27"/>
      <c r="X35" s="27"/>
      <c r="Y35" s="27"/>
      <c r="Z35" s="27"/>
    </row>
    <row r="36" spans="1:26" x14ac:dyDescent="0.25">
      <c r="A36" s="18" t="s">
        <v>62</v>
      </c>
      <c r="B36" s="34" t="s">
        <v>63</v>
      </c>
      <c r="C36" s="35">
        <v>2681199</v>
      </c>
      <c r="D36" s="35">
        <v>2360215</v>
      </c>
      <c r="E36" s="72">
        <f t="shared" si="1"/>
        <v>320984</v>
      </c>
      <c r="F36" s="35">
        <v>1602881</v>
      </c>
      <c r="G36" s="72">
        <f t="shared" si="2"/>
        <v>757334</v>
      </c>
      <c r="H36" s="11">
        <f t="shared" si="3"/>
        <v>0.88028341051895065</v>
      </c>
      <c r="I36" s="11">
        <f t="shared" si="0"/>
        <v>0.59782246673969375</v>
      </c>
      <c r="S36" s="27"/>
      <c r="T36" s="27"/>
      <c r="U36" s="27"/>
      <c r="V36" s="27"/>
      <c r="W36" s="27"/>
      <c r="X36" s="27"/>
      <c r="Y36" s="27"/>
      <c r="Z36" s="27"/>
    </row>
    <row r="37" spans="1:26" x14ac:dyDescent="0.25">
      <c r="A37" s="18" t="s">
        <v>64</v>
      </c>
      <c r="B37" s="20" t="s">
        <v>112</v>
      </c>
      <c r="C37" s="17">
        <v>10824038</v>
      </c>
      <c r="D37" s="17">
        <v>911654</v>
      </c>
      <c r="E37" s="72">
        <f t="shared" si="1"/>
        <v>9912384</v>
      </c>
      <c r="F37" s="17">
        <v>817944</v>
      </c>
      <c r="G37" s="72">
        <f t="shared" si="2"/>
        <v>93710</v>
      </c>
      <c r="H37" s="11">
        <f t="shared" si="3"/>
        <v>8.4224944517009265E-2</v>
      </c>
      <c r="I37" s="11">
        <f t="shared" si="0"/>
        <v>7.5567362198839291E-2</v>
      </c>
      <c r="S37" s="27"/>
      <c r="T37" s="27"/>
      <c r="U37" s="27"/>
      <c r="V37" s="27"/>
      <c r="W37" s="27"/>
      <c r="X37" s="27"/>
      <c r="Y37" s="27"/>
      <c r="Z37" s="27"/>
    </row>
    <row r="38" spans="1:26" x14ac:dyDescent="0.25">
      <c r="A38" s="18" t="s">
        <v>65</v>
      </c>
      <c r="B38" s="34" t="s">
        <v>66</v>
      </c>
      <c r="C38" s="35">
        <v>1324412</v>
      </c>
      <c r="D38" s="35">
        <v>984582</v>
      </c>
      <c r="E38" s="72">
        <f t="shared" si="1"/>
        <v>339830</v>
      </c>
      <c r="F38" s="35">
        <v>812683</v>
      </c>
      <c r="G38" s="72">
        <f t="shared" si="2"/>
        <v>171899</v>
      </c>
      <c r="H38" s="11">
        <f t="shared" si="3"/>
        <v>0.74341066073095075</v>
      </c>
      <c r="I38" s="11">
        <f t="shared" si="0"/>
        <v>0.61361796782270173</v>
      </c>
      <c r="S38" s="27"/>
      <c r="T38" s="27"/>
      <c r="U38" s="27"/>
      <c r="V38" s="27"/>
      <c r="W38" s="27"/>
      <c r="X38" s="27"/>
      <c r="Y38" s="27"/>
      <c r="Z38" s="27"/>
    </row>
    <row r="39" spans="1:26" x14ac:dyDescent="0.25">
      <c r="A39" s="33" t="s">
        <v>67</v>
      </c>
      <c r="B39" s="20" t="s">
        <v>68</v>
      </c>
      <c r="C39" s="17">
        <v>1048437</v>
      </c>
      <c r="D39" s="17">
        <v>529727</v>
      </c>
      <c r="E39" s="72">
        <f t="shared" si="1"/>
        <v>518710</v>
      </c>
      <c r="F39" s="17">
        <v>48556</v>
      </c>
      <c r="G39" s="72">
        <f t="shared" si="2"/>
        <v>481171</v>
      </c>
      <c r="H39" s="11">
        <f t="shared" si="3"/>
        <v>0.50525401144751658</v>
      </c>
      <c r="I39" s="11">
        <f t="shared" si="0"/>
        <v>4.6312749359284346E-2</v>
      </c>
      <c r="S39" s="27"/>
      <c r="T39" s="27"/>
      <c r="U39" s="27"/>
      <c r="V39" s="27"/>
      <c r="W39" s="27"/>
      <c r="X39" s="27"/>
      <c r="Y39" s="27"/>
      <c r="Z39" s="27"/>
    </row>
    <row r="40" spans="1:26" x14ac:dyDescent="0.25">
      <c r="A40" s="33" t="s">
        <v>108</v>
      </c>
      <c r="B40" s="20" t="s">
        <v>111</v>
      </c>
      <c r="C40" s="35">
        <v>1854242</v>
      </c>
      <c r="D40" s="17">
        <v>1200051</v>
      </c>
      <c r="E40" s="72">
        <f t="shared" si="1"/>
        <v>654191</v>
      </c>
      <c r="F40" s="17">
        <v>777674</v>
      </c>
      <c r="G40" s="72">
        <f t="shared" si="2"/>
        <v>422377</v>
      </c>
      <c r="H40" s="11">
        <f t="shared" si="3"/>
        <v>0.64719222194298265</v>
      </c>
      <c r="I40" s="11">
        <f t="shared" si="0"/>
        <v>0.41940264539364336</v>
      </c>
      <c r="S40" s="27"/>
      <c r="T40" s="27"/>
      <c r="U40" s="27"/>
      <c r="V40" s="27"/>
      <c r="W40" s="27"/>
      <c r="X40" s="27"/>
      <c r="Y40" s="27"/>
      <c r="Z40" s="27"/>
    </row>
    <row r="41" spans="1:26" x14ac:dyDescent="0.25">
      <c r="A41" s="28" t="s">
        <v>109</v>
      </c>
      <c r="B41" s="29" t="s">
        <v>110</v>
      </c>
      <c r="C41" s="30">
        <f>+C42</f>
        <v>68686</v>
      </c>
      <c r="D41" s="30">
        <f>+D42</f>
        <v>36480</v>
      </c>
      <c r="E41" s="73">
        <f t="shared" si="1"/>
        <v>32206</v>
      </c>
      <c r="F41" s="30">
        <f>+F42</f>
        <v>36480</v>
      </c>
      <c r="G41" s="73">
        <f t="shared" si="2"/>
        <v>0</v>
      </c>
      <c r="H41" s="31">
        <f t="shared" si="3"/>
        <v>0.53111259936522726</v>
      </c>
      <c r="I41" s="31">
        <f t="shared" si="0"/>
        <v>0.53111259936522726</v>
      </c>
      <c r="S41" s="27"/>
      <c r="T41" s="27"/>
      <c r="U41" s="27"/>
      <c r="V41" s="27"/>
      <c r="W41" s="27"/>
      <c r="X41" s="27"/>
      <c r="Y41" s="27"/>
      <c r="Z41" s="27"/>
    </row>
    <row r="42" spans="1:26" x14ac:dyDescent="0.25">
      <c r="A42" s="33" t="s">
        <v>113</v>
      </c>
      <c r="B42" s="20" t="s">
        <v>114</v>
      </c>
      <c r="C42" s="17">
        <v>68686</v>
      </c>
      <c r="D42" s="17">
        <v>36480</v>
      </c>
      <c r="E42" s="72">
        <f t="shared" si="1"/>
        <v>32206</v>
      </c>
      <c r="F42" s="17">
        <v>36480</v>
      </c>
      <c r="G42" s="72">
        <f t="shared" si="2"/>
        <v>0</v>
      </c>
      <c r="H42" s="11">
        <f t="shared" si="3"/>
        <v>0.53111259936522726</v>
      </c>
      <c r="I42" s="11">
        <f t="shared" si="0"/>
        <v>0.53111259936522726</v>
      </c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A43" s="5">
        <v>25</v>
      </c>
      <c r="B43" s="13" t="s">
        <v>69</v>
      </c>
      <c r="C43" s="97">
        <v>1179353</v>
      </c>
      <c r="D43" s="7">
        <v>349944</v>
      </c>
      <c r="E43" s="7">
        <f t="shared" si="1"/>
        <v>829409</v>
      </c>
      <c r="F43" s="7">
        <v>349944</v>
      </c>
      <c r="G43" s="7">
        <f t="shared" si="2"/>
        <v>0</v>
      </c>
      <c r="H43" s="8">
        <f t="shared" si="3"/>
        <v>0.29672540791433949</v>
      </c>
      <c r="I43" s="8">
        <f t="shared" si="0"/>
        <v>0.29672540791433949</v>
      </c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A44" s="50">
        <v>29</v>
      </c>
      <c r="B44" s="14" t="s">
        <v>17</v>
      </c>
      <c r="C44" s="15">
        <f>SUM(C45:C48)</f>
        <v>651465</v>
      </c>
      <c r="D44" s="15">
        <f>SUM(D45:D48)</f>
        <v>295694</v>
      </c>
      <c r="E44" s="7">
        <f t="shared" si="1"/>
        <v>355771</v>
      </c>
      <c r="F44" s="15">
        <f>SUM(F45:F48)</f>
        <v>250000</v>
      </c>
      <c r="G44" s="7">
        <f t="shared" si="2"/>
        <v>45694</v>
      </c>
      <c r="H44" s="8">
        <f t="shared" si="3"/>
        <v>0.45389084601628638</v>
      </c>
      <c r="I44" s="8">
        <f t="shared" si="0"/>
        <v>0.38375047009432589</v>
      </c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51" t="s">
        <v>18</v>
      </c>
      <c r="B45" s="16" t="s">
        <v>19</v>
      </c>
      <c r="C45" s="19">
        <v>10297</v>
      </c>
      <c r="D45" s="19">
        <v>4918</v>
      </c>
      <c r="E45" s="72">
        <f t="shared" si="1"/>
        <v>5379</v>
      </c>
      <c r="F45" s="19">
        <v>3383</v>
      </c>
      <c r="G45" s="72">
        <f t="shared" si="2"/>
        <v>1535</v>
      </c>
      <c r="H45" s="11">
        <f t="shared" si="3"/>
        <v>0.47761483927357484</v>
      </c>
      <c r="I45" s="11">
        <f t="shared" si="0"/>
        <v>0.32854229387200157</v>
      </c>
      <c r="J45" t="s">
        <v>79</v>
      </c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18" t="s">
        <v>20</v>
      </c>
      <c r="B46" s="20" t="s">
        <v>21</v>
      </c>
      <c r="C46" s="17">
        <v>34497</v>
      </c>
      <c r="D46" s="17">
        <v>10203</v>
      </c>
      <c r="E46" s="72">
        <f t="shared" si="1"/>
        <v>24294</v>
      </c>
      <c r="F46" s="17">
        <v>10203</v>
      </c>
      <c r="G46" s="72">
        <f t="shared" si="2"/>
        <v>0</v>
      </c>
      <c r="H46" s="11">
        <f t="shared" si="3"/>
        <v>0.29576484911731454</v>
      </c>
      <c r="I46" s="11">
        <f t="shared" si="0"/>
        <v>0.29576484911731454</v>
      </c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18" t="s">
        <v>22</v>
      </c>
      <c r="B47" s="20" t="s">
        <v>23</v>
      </c>
      <c r="C47" s="17">
        <v>56751</v>
      </c>
      <c r="D47" s="17">
        <v>0</v>
      </c>
      <c r="E47" s="72">
        <f t="shared" si="1"/>
        <v>56751</v>
      </c>
      <c r="F47" s="17">
        <v>0</v>
      </c>
      <c r="G47" s="72">
        <f t="shared" si="2"/>
        <v>0</v>
      </c>
      <c r="H47" s="11">
        <f t="shared" si="3"/>
        <v>0</v>
      </c>
      <c r="I47" s="11">
        <f t="shared" si="0"/>
        <v>0</v>
      </c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18" t="s">
        <v>24</v>
      </c>
      <c r="B48" s="20" t="s">
        <v>25</v>
      </c>
      <c r="C48" s="17">
        <v>549920</v>
      </c>
      <c r="D48" s="17">
        <v>280573</v>
      </c>
      <c r="E48" s="72">
        <f t="shared" si="1"/>
        <v>269347</v>
      </c>
      <c r="F48" s="17">
        <v>236414</v>
      </c>
      <c r="G48" s="72">
        <f t="shared" si="2"/>
        <v>44159</v>
      </c>
      <c r="H48" s="11">
        <f t="shared" si="3"/>
        <v>0.51020693919115512</v>
      </c>
      <c r="I48" s="11">
        <f t="shared" si="0"/>
        <v>0.42990616816991561</v>
      </c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1">
        <v>31</v>
      </c>
      <c r="B49" s="14" t="s">
        <v>102</v>
      </c>
      <c r="C49" s="7">
        <f>+C50</f>
        <v>187398</v>
      </c>
      <c r="D49" s="7">
        <f>+D50</f>
        <v>42260</v>
      </c>
      <c r="E49" s="7">
        <f t="shared" si="1"/>
        <v>145138</v>
      </c>
      <c r="F49" s="7">
        <f>+F50</f>
        <v>42260</v>
      </c>
      <c r="G49" s="7">
        <f t="shared" si="2"/>
        <v>0</v>
      </c>
      <c r="H49" s="8">
        <f>+D49/C49</f>
        <v>0.2255093437496665</v>
      </c>
      <c r="I49" s="8">
        <f t="shared" si="0"/>
        <v>0.2255093437496665</v>
      </c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18" t="s">
        <v>70</v>
      </c>
      <c r="B50" s="20" t="s">
        <v>71</v>
      </c>
      <c r="C50" s="17">
        <v>187398</v>
      </c>
      <c r="D50" s="17">
        <v>42260</v>
      </c>
      <c r="E50" s="72">
        <f t="shared" si="1"/>
        <v>145138</v>
      </c>
      <c r="F50" s="17">
        <v>42260</v>
      </c>
      <c r="G50" s="72">
        <f t="shared" si="2"/>
        <v>0</v>
      </c>
      <c r="H50" s="11">
        <f>+D50/C50</f>
        <v>0.2255093437496665</v>
      </c>
      <c r="I50" s="11">
        <f t="shared" si="0"/>
        <v>0.2255093437496665</v>
      </c>
      <c r="J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5">
        <v>33</v>
      </c>
      <c r="B51" s="13" t="s">
        <v>72</v>
      </c>
      <c r="C51" s="7">
        <f>+C52</f>
        <v>3285734</v>
      </c>
      <c r="D51" s="7">
        <f>+D52</f>
        <v>0</v>
      </c>
      <c r="E51" s="7">
        <f t="shared" si="1"/>
        <v>3285734</v>
      </c>
      <c r="F51" s="7">
        <f>+F52</f>
        <v>0</v>
      </c>
      <c r="G51" s="7">
        <f t="shared" si="2"/>
        <v>0</v>
      </c>
      <c r="H51" s="8">
        <f t="shared" si="3"/>
        <v>0</v>
      </c>
      <c r="I51" s="8">
        <f t="shared" si="0"/>
        <v>0</v>
      </c>
      <c r="S51" s="27"/>
      <c r="T51" s="27"/>
      <c r="U51" s="27"/>
      <c r="V51" s="27"/>
      <c r="W51" s="27"/>
      <c r="X51" s="27"/>
      <c r="Y51" s="27"/>
      <c r="Z51" s="27"/>
    </row>
    <row r="52" spans="1:26" s="32" customFormat="1" x14ac:dyDescent="0.25">
      <c r="A52" s="28" t="s">
        <v>73</v>
      </c>
      <c r="B52" s="29" t="s">
        <v>53</v>
      </c>
      <c r="C52" s="30">
        <f>+C53</f>
        <v>3285734</v>
      </c>
      <c r="D52" s="30">
        <f>+D53</f>
        <v>0</v>
      </c>
      <c r="E52" s="73">
        <f t="shared" si="1"/>
        <v>3285734</v>
      </c>
      <c r="F52" s="30">
        <f>+F53</f>
        <v>0</v>
      </c>
      <c r="G52" s="73">
        <f t="shared" si="2"/>
        <v>0</v>
      </c>
      <c r="H52" s="31">
        <f t="shared" si="3"/>
        <v>0</v>
      </c>
      <c r="I52" s="31">
        <f t="shared" si="0"/>
        <v>0</v>
      </c>
      <c r="S52" s="27"/>
      <c r="T52" s="27"/>
      <c r="U52" s="27"/>
      <c r="V52" s="27"/>
      <c r="W52" s="27"/>
      <c r="X52" s="27"/>
      <c r="Y52" s="27"/>
      <c r="Z52" s="27"/>
    </row>
    <row r="53" spans="1:26" s="39" customFormat="1" ht="25.5" x14ac:dyDescent="0.25">
      <c r="A53" s="36" t="s">
        <v>74</v>
      </c>
      <c r="B53" s="37" t="s">
        <v>75</v>
      </c>
      <c r="C53" s="17">
        <v>3285734</v>
      </c>
      <c r="D53" s="17">
        <v>0</v>
      </c>
      <c r="E53" s="72">
        <f t="shared" si="1"/>
        <v>3285734</v>
      </c>
      <c r="F53" s="17">
        <v>0</v>
      </c>
      <c r="G53" s="72">
        <f t="shared" si="2"/>
        <v>0</v>
      </c>
      <c r="H53" s="38">
        <f>+D53/C53</f>
        <v>0</v>
      </c>
      <c r="I53" s="38">
        <f t="shared" si="0"/>
        <v>0</v>
      </c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5">
        <v>34</v>
      </c>
      <c r="B54" s="13" t="s">
        <v>76</v>
      </c>
      <c r="C54" s="7">
        <f>+C55</f>
        <v>3461291</v>
      </c>
      <c r="D54" s="7">
        <f>+D55</f>
        <v>3457354</v>
      </c>
      <c r="E54" s="7">
        <f t="shared" si="1"/>
        <v>3937</v>
      </c>
      <c r="F54" s="7">
        <f>+F55</f>
        <v>3457354</v>
      </c>
      <c r="G54" s="7">
        <f t="shared" si="2"/>
        <v>0</v>
      </c>
      <c r="H54" s="8">
        <f>+D54/C54</f>
        <v>0.99886256313034649</v>
      </c>
      <c r="I54" s="8">
        <f t="shared" si="0"/>
        <v>0.99886256313034649</v>
      </c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18" t="s">
        <v>77</v>
      </c>
      <c r="B55" s="20" t="s">
        <v>78</v>
      </c>
      <c r="C55" s="17">
        <v>3461291</v>
      </c>
      <c r="D55" s="17">
        <v>3457354</v>
      </c>
      <c r="E55" s="72">
        <f t="shared" si="1"/>
        <v>3937</v>
      </c>
      <c r="F55" s="17">
        <v>3457354</v>
      </c>
      <c r="G55" s="72">
        <f t="shared" si="2"/>
        <v>0</v>
      </c>
      <c r="H55" s="11">
        <f>+D55/C55</f>
        <v>0.99886256313034649</v>
      </c>
      <c r="I55" s="11">
        <f t="shared" si="0"/>
        <v>0.99886256313034649</v>
      </c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2"/>
      <c r="B56" s="23" t="s">
        <v>26</v>
      </c>
      <c r="C56" s="24">
        <f>+C6+C15+C16+C17+C43+C44+C49+C51+C54</f>
        <v>100410586</v>
      </c>
      <c r="D56" s="24">
        <f>+D6+D15+D16+D17+D43+D44+D49+D51+D54</f>
        <v>76369368</v>
      </c>
      <c r="E56" s="24">
        <f>+E6+E15+E16+E17+E43+E44+E49+E51+E54</f>
        <v>24041218</v>
      </c>
      <c r="F56" s="24">
        <f>+F6+F15+F16+F17+F43+F44+F49+F51+F54</f>
        <v>62345064</v>
      </c>
      <c r="G56" s="24">
        <f>+G6+G15+G16+G17+G43+G44+G49+G51+G54</f>
        <v>14024304</v>
      </c>
      <c r="H56" s="25">
        <f>+D56/C56</f>
        <v>0.76057088243663873</v>
      </c>
      <c r="I56" s="25">
        <f>+F56/C56</f>
        <v>0.62090130616307726</v>
      </c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128"/>
      <c r="B57" s="128"/>
      <c r="C57" s="27"/>
      <c r="H57" t="s">
        <v>79</v>
      </c>
    </row>
    <row r="58" spans="1:26" x14ac:dyDescent="0.25">
      <c r="B58" t="s">
        <v>79</v>
      </c>
      <c r="C58" s="27"/>
      <c r="D58" s="27"/>
      <c r="E58" s="27"/>
      <c r="F58" s="27"/>
      <c r="G58" s="27"/>
    </row>
    <row r="60" spans="1:26" x14ac:dyDescent="0.25">
      <c r="C60" s="27"/>
      <c r="D60" s="27"/>
      <c r="E60" s="27"/>
      <c r="F60" s="27"/>
      <c r="G60" s="27"/>
    </row>
    <row r="61" spans="1:26" x14ac:dyDescent="0.25">
      <c r="C61" s="27"/>
    </row>
    <row r="62" spans="1:26" x14ac:dyDescent="0.25">
      <c r="C62" s="27"/>
    </row>
    <row r="63" spans="1:26" x14ac:dyDescent="0.25">
      <c r="C63" s="27"/>
    </row>
    <row r="64" spans="1:26" x14ac:dyDescent="0.25">
      <c r="C64" s="27"/>
    </row>
    <row r="65" spans="3:3" x14ac:dyDescent="0.25">
      <c r="C65" s="27"/>
    </row>
  </sheetData>
  <mergeCells count="3">
    <mergeCell ref="A2:I2"/>
    <mergeCell ref="A3:I3"/>
    <mergeCell ref="A57:B57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Y39"/>
  <sheetViews>
    <sheetView showGridLines="0" zoomScale="90" zoomScaleNormal="90" workbookViewId="0">
      <selection activeCell="A4" sqref="A4"/>
    </sheetView>
  </sheetViews>
  <sheetFormatPr baseColWidth="10" defaultRowHeight="15" outlineLevelRow="1" x14ac:dyDescent="0.25"/>
  <cols>
    <col min="1" max="1" width="11.42578125" style="26"/>
    <col min="2" max="2" width="45.5703125" customWidth="1"/>
    <col min="3" max="3" width="14.85546875" customWidth="1"/>
    <col min="4" max="4" width="14.7109375" customWidth="1"/>
    <col min="5" max="5" width="16.5703125" customWidth="1"/>
    <col min="6" max="6" width="14.5703125" customWidth="1"/>
    <col min="7" max="7" width="15.7109375" customWidth="1"/>
    <col min="8" max="8" width="13.42578125" customWidth="1"/>
    <col min="9" max="9" width="10.7109375" customWidth="1"/>
    <col min="10" max="10" width="10.85546875" customWidth="1"/>
    <col min="11" max="11" width="11.5703125" customWidth="1"/>
    <col min="12" max="17" width="0" hidden="1" customWidth="1"/>
    <col min="18" max="21" width="11.42578125" hidden="1" customWidth="1"/>
    <col min="22" max="22" width="0" hidden="1" customWidth="1"/>
  </cols>
  <sheetData>
    <row r="1" spans="1:25" x14ac:dyDescent="0.25">
      <c r="F1" s="27"/>
    </row>
    <row r="2" spans="1:25" x14ac:dyDescent="0.25">
      <c r="A2" s="127" t="s">
        <v>80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5" x14ac:dyDescent="0.25">
      <c r="A3" s="126" t="s">
        <v>138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25" x14ac:dyDescent="0.25">
      <c r="A4" s="122"/>
      <c r="C4" s="27"/>
      <c r="D4" s="27"/>
      <c r="F4" s="27"/>
    </row>
    <row r="5" spans="1:25" ht="25.5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4" t="s">
        <v>8</v>
      </c>
      <c r="V5" s="27"/>
      <c r="W5" s="27"/>
      <c r="X5" s="27"/>
      <c r="Y5" s="27"/>
    </row>
    <row r="6" spans="1:25" x14ac:dyDescent="0.25">
      <c r="A6" s="5">
        <v>21</v>
      </c>
      <c r="B6" s="6" t="s">
        <v>9</v>
      </c>
      <c r="C6" s="41">
        <f>SUM(C7:C14)</f>
        <v>3581534</v>
      </c>
      <c r="D6" s="41">
        <f>SUM(D7:D14)</f>
        <v>2522157</v>
      </c>
      <c r="E6" s="41">
        <f>+C6-D6</f>
        <v>1059377</v>
      </c>
      <c r="F6" s="41">
        <f>SUM(F7:F14)</f>
        <v>1990977</v>
      </c>
      <c r="G6" s="41">
        <f>+D6-F6</f>
        <v>531180</v>
      </c>
      <c r="H6" s="8">
        <f t="shared" ref="H6:H27" si="0">+D6/C6</f>
        <v>0.70421137981658144</v>
      </c>
      <c r="I6" s="8">
        <f t="shared" ref="I6:I27" si="1">+F6/C6</f>
        <v>0.55590062805490603</v>
      </c>
      <c r="J6" s="27"/>
      <c r="Q6" s="27"/>
      <c r="R6" s="27">
        <f t="shared" ref="R6:R27" si="2">C6-D6</f>
        <v>1059377</v>
      </c>
      <c r="S6" s="27">
        <f t="shared" ref="S6:S27" si="3">E6-R6</f>
        <v>0</v>
      </c>
      <c r="T6" s="27">
        <f t="shared" ref="T6:T27" si="4">D6-F6</f>
        <v>531180</v>
      </c>
      <c r="U6" s="27">
        <f t="shared" ref="U6:U27" si="5">G6-T6</f>
        <v>0</v>
      </c>
      <c r="V6" s="27"/>
      <c r="W6" s="27"/>
      <c r="X6" s="27"/>
      <c r="Y6" s="27"/>
    </row>
    <row r="7" spans="1:25" outlineLevel="1" x14ac:dyDescent="0.25">
      <c r="A7" s="5"/>
      <c r="B7" s="9" t="s">
        <v>10</v>
      </c>
      <c r="C7" s="42">
        <f>3581534-SUM(C8:C14)</f>
        <v>2110552</v>
      </c>
      <c r="D7" s="42">
        <f>2522157-SUM(D9:D14)</f>
        <v>1955261</v>
      </c>
      <c r="E7" s="42">
        <f t="shared" ref="E7:E26" si="6">+C7-D7</f>
        <v>155291</v>
      </c>
      <c r="F7" s="42">
        <f>1990977-SUM(F9:F14)</f>
        <v>1609997</v>
      </c>
      <c r="G7" s="42">
        <f t="shared" ref="G7:G26" si="7">+D7-F7</f>
        <v>345264</v>
      </c>
      <c r="H7" s="11">
        <f t="shared" si="0"/>
        <v>0.9264216186097286</v>
      </c>
      <c r="I7" s="11">
        <f t="shared" si="1"/>
        <v>0.7628321879773633</v>
      </c>
      <c r="L7">
        <v>1419002</v>
      </c>
      <c r="M7">
        <v>942081</v>
      </c>
      <c r="N7">
        <v>476921</v>
      </c>
      <c r="O7">
        <v>440626</v>
      </c>
      <c r="P7">
        <v>501455</v>
      </c>
      <c r="Q7" s="27"/>
      <c r="R7" s="27">
        <f t="shared" si="2"/>
        <v>155291</v>
      </c>
      <c r="S7" s="27">
        <f t="shared" si="3"/>
        <v>0</v>
      </c>
      <c r="T7" s="27">
        <f t="shared" si="4"/>
        <v>345264</v>
      </c>
      <c r="U7" s="27">
        <f t="shared" si="5"/>
        <v>0</v>
      </c>
      <c r="V7" s="27"/>
      <c r="W7" s="27"/>
      <c r="X7" s="27"/>
      <c r="Y7" s="27"/>
    </row>
    <row r="8" spans="1:25" hidden="1" outlineLevel="1" x14ac:dyDescent="0.25">
      <c r="A8" s="5"/>
      <c r="B8" s="9" t="s">
        <v>11</v>
      </c>
      <c r="C8" s="42">
        <v>0</v>
      </c>
      <c r="D8" s="42"/>
      <c r="E8" s="42">
        <f t="shared" si="6"/>
        <v>0</v>
      </c>
      <c r="F8" s="42"/>
      <c r="G8" s="42">
        <f t="shared" si="7"/>
        <v>0</v>
      </c>
      <c r="H8" s="11" t="s">
        <v>91</v>
      </c>
      <c r="I8" s="11" t="s">
        <v>91</v>
      </c>
      <c r="L8">
        <v>10912</v>
      </c>
      <c r="M8">
        <v>10912</v>
      </c>
      <c r="N8">
        <v>0</v>
      </c>
      <c r="O8">
        <v>3637</v>
      </c>
      <c r="P8">
        <v>7275</v>
      </c>
      <c r="Q8" s="27"/>
      <c r="R8" s="27">
        <f t="shared" si="2"/>
        <v>0</v>
      </c>
      <c r="S8" s="27">
        <f t="shared" si="3"/>
        <v>0</v>
      </c>
      <c r="T8" s="27">
        <f t="shared" si="4"/>
        <v>0</v>
      </c>
      <c r="U8" s="27">
        <f t="shared" si="5"/>
        <v>0</v>
      </c>
      <c r="V8" s="27"/>
      <c r="W8" s="27"/>
      <c r="X8" s="27"/>
      <c r="Y8" s="27"/>
    </row>
    <row r="9" spans="1:25" outlineLevel="1" x14ac:dyDescent="0.25">
      <c r="A9" s="5"/>
      <c r="B9" s="9" t="s">
        <v>12</v>
      </c>
      <c r="C9" s="42">
        <v>4533</v>
      </c>
      <c r="D9" s="42">
        <v>700</v>
      </c>
      <c r="E9" s="42">
        <f t="shared" si="6"/>
        <v>3833</v>
      </c>
      <c r="F9" s="42">
        <v>79</v>
      </c>
      <c r="G9" s="42">
        <f t="shared" si="7"/>
        <v>621</v>
      </c>
      <c r="H9" s="11">
        <f t="shared" si="0"/>
        <v>0.15442311934701081</v>
      </c>
      <c r="I9" s="11">
        <f t="shared" si="1"/>
        <v>1.7427752040591219E-2</v>
      </c>
      <c r="L9">
        <v>5936</v>
      </c>
      <c r="M9">
        <v>5936</v>
      </c>
      <c r="N9">
        <v>0</v>
      </c>
      <c r="O9">
        <v>371</v>
      </c>
      <c r="P9">
        <v>5565</v>
      </c>
      <c r="Q9" s="27"/>
      <c r="R9" s="27">
        <f t="shared" si="2"/>
        <v>3833</v>
      </c>
      <c r="S9" s="27">
        <f t="shared" si="3"/>
        <v>0</v>
      </c>
      <c r="T9" s="27">
        <f t="shared" si="4"/>
        <v>621</v>
      </c>
      <c r="U9" s="27">
        <f t="shared" si="5"/>
        <v>0</v>
      </c>
      <c r="V9" s="27"/>
      <c r="W9" s="27"/>
      <c r="X9" s="27"/>
      <c r="Y9" s="27"/>
    </row>
    <row r="10" spans="1:25" outlineLevel="1" x14ac:dyDescent="0.25">
      <c r="A10" s="5"/>
      <c r="B10" s="9" t="s">
        <v>13</v>
      </c>
      <c r="C10" s="42">
        <v>31489</v>
      </c>
      <c r="D10" s="42">
        <v>2809</v>
      </c>
      <c r="E10" s="42">
        <f t="shared" si="6"/>
        <v>28680</v>
      </c>
      <c r="F10" s="42">
        <v>1869</v>
      </c>
      <c r="G10" s="42">
        <f t="shared" si="7"/>
        <v>940</v>
      </c>
      <c r="H10" s="11">
        <f t="shared" si="0"/>
        <v>8.9205754390422054E-2</v>
      </c>
      <c r="I10" s="11">
        <f t="shared" si="1"/>
        <v>5.9354060147988184E-2</v>
      </c>
      <c r="L10">
        <v>55044</v>
      </c>
      <c r="M10">
        <v>6510</v>
      </c>
      <c r="N10">
        <v>48534</v>
      </c>
      <c r="O10">
        <v>5150</v>
      </c>
      <c r="P10">
        <v>1360</v>
      </c>
      <c r="Q10" s="27"/>
      <c r="R10" s="27">
        <f t="shared" si="2"/>
        <v>28680</v>
      </c>
      <c r="S10" s="27">
        <f t="shared" si="3"/>
        <v>0</v>
      </c>
      <c r="T10" s="27">
        <f t="shared" si="4"/>
        <v>940</v>
      </c>
      <c r="U10" s="27">
        <f t="shared" si="5"/>
        <v>0</v>
      </c>
      <c r="V10" s="27"/>
      <c r="W10" s="27"/>
      <c r="X10" s="27"/>
      <c r="Y10" s="27"/>
    </row>
    <row r="11" spans="1:25" outlineLevel="1" x14ac:dyDescent="0.25">
      <c r="A11" s="5"/>
      <c r="B11" s="9" t="s">
        <v>14</v>
      </c>
      <c r="C11" s="42">
        <v>6708</v>
      </c>
      <c r="D11" s="42">
        <v>4040</v>
      </c>
      <c r="E11" s="42">
        <f t="shared" si="6"/>
        <v>2668</v>
      </c>
      <c r="F11" s="42">
        <v>2184</v>
      </c>
      <c r="G11" s="42">
        <f t="shared" si="7"/>
        <v>1856</v>
      </c>
      <c r="H11" s="11">
        <f t="shared" si="0"/>
        <v>0.60226595110316039</v>
      </c>
      <c r="I11" s="11">
        <f t="shared" si="1"/>
        <v>0.32558139534883723</v>
      </c>
      <c r="L11">
        <v>13082</v>
      </c>
      <c r="M11">
        <v>0</v>
      </c>
      <c r="N11">
        <v>13082</v>
      </c>
      <c r="O11">
        <v>0</v>
      </c>
      <c r="P11">
        <v>0</v>
      </c>
      <c r="Q11" s="27"/>
      <c r="R11" s="27">
        <f t="shared" si="2"/>
        <v>2668</v>
      </c>
      <c r="S11" s="27">
        <f t="shared" si="3"/>
        <v>0</v>
      </c>
      <c r="T11" s="27">
        <f t="shared" si="4"/>
        <v>1856</v>
      </c>
      <c r="U11" s="27">
        <f t="shared" si="5"/>
        <v>0</v>
      </c>
      <c r="V11" s="27"/>
      <c r="W11" s="27"/>
      <c r="X11" s="27"/>
      <c r="Y11" s="27"/>
    </row>
    <row r="12" spans="1:25" outlineLevel="1" x14ac:dyDescent="0.25">
      <c r="A12" s="5"/>
      <c r="B12" s="12" t="s">
        <v>15</v>
      </c>
      <c r="C12" s="98">
        <v>1379329</v>
      </c>
      <c r="D12" s="42">
        <v>522847</v>
      </c>
      <c r="E12" s="42">
        <f t="shared" si="6"/>
        <v>856482</v>
      </c>
      <c r="F12" s="42">
        <v>340348</v>
      </c>
      <c r="G12" s="42">
        <f t="shared" si="7"/>
        <v>182499</v>
      </c>
      <c r="H12" s="11">
        <f t="shared" si="0"/>
        <v>0.37905894822772523</v>
      </c>
      <c r="I12" s="11">
        <f t="shared" si="1"/>
        <v>0.24674896272027921</v>
      </c>
      <c r="L12">
        <v>810497</v>
      </c>
      <c r="M12">
        <v>163867</v>
      </c>
      <c r="N12">
        <v>646630</v>
      </c>
      <c r="O12">
        <v>59783</v>
      </c>
      <c r="P12">
        <v>104084</v>
      </c>
      <c r="Q12" s="27"/>
      <c r="R12" s="27">
        <f t="shared" si="2"/>
        <v>856482</v>
      </c>
      <c r="S12" s="27">
        <f t="shared" si="3"/>
        <v>0</v>
      </c>
      <c r="T12" s="27">
        <f t="shared" si="4"/>
        <v>182499</v>
      </c>
      <c r="U12" s="27">
        <f t="shared" si="5"/>
        <v>0</v>
      </c>
      <c r="V12" s="27"/>
      <c r="W12" s="27"/>
      <c r="X12" s="27"/>
      <c r="Y12" s="27"/>
    </row>
    <row r="13" spans="1:25" outlineLevel="1" x14ac:dyDescent="0.25">
      <c r="A13" s="5"/>
      <c r="B13" s="12" t="s">
        <v>137</v>
      </c>
      <c r="C13" s="98">
        <v>542</v>
      </c>
      <c r="D13" s="42">
        <v>387</v>
      </c>
      <c r="E13" s="42">
        <f t="shared" si="6"/>
        <v>155</v>
      </c>
      <c r="F13" s="42">
        <v>387</v>
      </c>
      <c r="G13" s="42">
        <f t="shared" si="7"/>
        <v>0</v>
      </c>
      <c r="H13" s="11">
        <f t="shared" si="0"/>
        <v>0.7140221402214022</v>
      </c>
      <c r="I13" s="11">
        <f t="shared" si="1"/>
        <v>0.7140221402214022</v>
      </c>
      <c r="Q13" s="27"/>
      <c r="R13" s="27"/>
      <c r="S13" s="27"/>
      <c r="T13" s="27">
        <f t="shared" si="4"/>
        <v>0</v>
      </c>
      <c r="U13" s="27">
        <f t="shared" si="5"/>
        <v>0</v>
      </c>
      <c r="V13" s="27"/>
      <c r="W13" s="27"/>
      <c r="X13" s="27"/>
      <c r="Y13" s="27"/>
    </row>
    <row r="14" spans="1:25" outlineLevel="1" x14ac:dyDescent="0.25">
      <c r="A14" s="5"/>
      <c r="B14" s="12" t="s">
        <v>107</v>
      </c>
      <c r="C14" s="42">
        <v>48381</v>
      </c>
      <c r="D14" s="42">
        <v>36113</v>
      </c>
      <c r="E14" s="42">
        <f t="shared" si="6"/>
        <v>12268</v>
      </c>
      <c r="F14" s="42">
        <v>36113</v>
      </c>
      <c r="G14" s="42">
        <f t="shared" si="7"/>
        <v>0</v>
      </c>
      <c r="H14" s="11">
        <f t="shared" si="0"/>
        <v>0.74642938343564624</v>
      </c>
      <c r="I14" s="11">
        <f t="shared" si="1"/>
        <v>0.74642938343564624</v>
      </c>
      <c r="Q14" s="27"/>
      <c r="R14" s="27">
        <f t="shared" si="2"/>
        <v>12268</v>
      </c>
      <c r="S14" s="27">
        <f t="shared" si="3"/>
        <v>0</v>
      </c>
      <c r="T14" s="27">
        <f t="shared" si="4"/>
        <v>0</v>
      </c>
      <c r="U14" s="27">
        <f t="shared" si="5"/>
        <v>0</v>
      </c>
      <c r="V14" s="27"/>
      <c r="W14" s="27"/>
      <c r="X14" s="27"/>
      <c r="Y14" s="27"/>
    </row>
    <row r="15" spans="1:25" x14ac:dyDescent="0.25">
      <c r="A15" s="5">
        <v>22</v>
      </c>
      <c r="B15" s="6" t="s">
        <v>16</v>
      </c>
      <c r="C15" s="99">
        <v>181368</v>
      </c>
      <c r="D15" s="41">
        <v>50455</v>
      </c>
      <c r="E15" s="41">
        <f t="shared" si="6"/>
        <v>130913</v>
      </c>
      <c r="F15" s="41">
        <v>30834</v>
      </c>
      <c r="G15" s="41">
        <f t="shared" si="7"/>
        <v>19621</v>
      </c>
      <c r="H15" s="8">
        <f t="shared" si="0"/>
        <v>0.27819130166291739</v>
      </c>
      <c r="I15" s="8">
        <f t="shared" si="1"/>
        <v>0.17000793965859468</v>
      </c>
      <c r="L15">
        <v>545413</v>
      </c>
      <c r="M15">
        <v>63821</v>
      </c>
      <c r="N15">
        <v>481592</v>
      </c>
      <c r="O15">
        <v>41803</v>
      </c>
      <c r="P15">
        <v>22018</v>
      </c>
      <c r="Q15" s="27"/>
      <c r="R15" s="27">
        <f t="shared" si="2"/>
        <v>130913</v>
      </c>
      <c r="S15" s="27">
        <f t="shared" si="3"/>
        <v>0</v>
      </c>
      <c r="T15" s="27">
        <f t="shared" si="4"/>
        <v>19621</v>
      </c>
      <c r="U15" s="27">
        <f t="shared" si="5"/>
        <v>0</v>
      </c>
      <c r="V15" s="27"/>
      <c r="W15" s="27"/>
      <c r="X15" s="27"/>
      <c r="Y15" s="27"/>
    </row>
    <row r="16" spans="1:25" x14ac:dyDescent="0.25">
      <c r="A16" s="5">
        <v>24</v>
      </c>
      <c r="B16" s="6" t="s">
        <v>29</v>
      </c>
      <c r="C16" s="41">
        <f>+C17+C23</f>
        <v>43071385</v>
      </c>
      <c r="D16" s="41">
        <f>+D17+D23</f>
        <v>34018980</v>
      </c>
      <c r="E16" s="41">
        <f t="shared" si="6"/>
        <v>9052405</v>
      </c>
      <c r="F16" s="41">
        <f>+F17+F23</f>
        <v>31974077</v>
      </c>
      <c r="G16" s="41">
        <f t="shared" si="7"/>
        <v>2044903</v>
      </c>
      <c r="H16" s="8">
        <f t="shared" si="0"/>
        <v>0.78982786367329494</v>
      </c>
      <c r="I16" s="8">
        <f t="shared" si="1"/>
        <v>0.7423507974029625</v>
      </c>
      <c r="L16">
        <v>33108052</v>
      </c>
      <c r="M16">
        <v>21741185</v>
      </c>
      <c r="N16">
        <v>11366867</v>
      </c>
      <c r="O16">
        <v>21257401</v>
      </c>
      <c r="P16">
        <v>483784</v>
      </c>
      <c r="Q16" s="27"/>
      <c r="R16" s="27">
        <f t="shared" si="2"/>
        <v>9052405</v>
      </c>
      <c r="S16" s="27">
        <f t="shared" si="3"/>
        <v>0</v>
      </c>
      <c r="T16" s="27">
        <f t="shared" si="4"/>
        <v>2044903</v>
      </c>
      <c r="U16" s="27">
        <f t="shared" si="5"/>
        <v>0</v>
      </c>
      <c r="V16" s="27"/>
      <c r="W16" s="27"/>
      <c r="X16" s="27"/>
      <c r="Y16" s="27"/>
    </row>
    <row r="17" spans="1:25" x14ac:dyDescent="0.25">
      <c r="A17" s="28" t="s">
        <v>52</v>
      </c>
      <c r="B17" s="43" t="s">
        <v>53</v>
      </c>
      <c r="C17" s="44">
        <f>SUM(C18:C22)</f>
        <v>42591720</v>
      </c>
      <c r="D17" s="44">
        <f>SUM(D18:D22)</f>
        <v>33782090</v>
      </c>
      <c r="E17" s="44">
        <f t="shared" si="6"/>
        <v>8809630</v>
      </c>
      <c r="F17" s="44">
        <f>SUM(F18:F22)</f>
        <v>31737187</v>
      </c>
      <c r="G17" s="44">
        <f t="shared" si="7"/>
        <v>2044903</v>
      </c>
      <c r="H17" s="31">
        <f t="shared" si="0"/>
        <v>0.79316097119346196</v>
      </c>
      <c r="I17" s="31">
        <f t="shared" si="1"/>
        <v>0.74514922149187679</v>
      </c>
      <c r="L17">
        <v>33108052</v>
      </c>
      <c r="M17">
        <v>21741185</v>
      </c>
      <c r="N17">
        <v>11366867</v>
      </c>
      <c r="O17">
        <v>21257401</v>
      </c>
      <c r="P17">
        <v>483784</v>
      </c>
      <c r="Q17" s="27"/>
      <c r="R17" s="27">
        <f t="shared" si="2"/>
        <v>8809630</v>
      </c>
      <c r="S17" s="27">
        <f t="shared" si="3"/>
        <v>0</v>
      </c>
      <c r="T17" s="27">
        <f t="shared" si="4"/>
        <v>2044903</v>
      </c>
      <c r="U17" s="27">
        <f t="shared" si="5"/>
        <v>0</v>
      </c>
      <c r="V17" s="27"/>
      <c r="W17" s="27"/>
      <c r="X17" s="27"/>
      <c r="Y17" s="27"/>
    </row>
    <row r="18" spans="1:25" x14ac:dyDescent="0.25">
      <c r="A18" s="18" t="s">
        <v>81</v>
      </c>
      <c r="B18" s="33" t="s">
        <v>82</v>
      </c>
      <c r="C18" s="98">
        <v>7870944</v>
      </c>
      <c r="D18" s="42">
        <v>6276573</v>
      </c>
      <c r="E18" s="42">
        <f t="shared" si="6"/>
        <v>1594371</v>
      </c>
      <c r="F18" s="42">
        <v>5640495</v>
      </c>
      <c r="G18" s="42">
        <f t="shared" si="7"/>
        <v>636078</v>
      </c>
      <c r="H18" s="11">
        <f t="shared" si="0"/>
        <v>0.79743586029833269</v>
      </c>
      <c r="I18" s="11">
        <f t="shared" si="1"/>
        <v>0.71662242800863529</v>
      </c>
      <c r="L18">
        <v>6815204</v>
      </c>
      <c r="M18">
        <v>3800395</v>
      </c>
      <c r="N18">
        <v>3014809</v>
      </c>
      <c r="O18">
        <v>3563736</v>
      </c>
      <c r="P18">
        <v>236659</v>
      </c>
      <c r="Q18" s="27"/>
      <c r="R18" s="27">
        <f t="shared" si="2"/>
        <v>1594371</v>
      </c>
      <c r="S18" s="27">
        <f t="shared" si="3"/>
        <v>0</v>
      </c>
      <c r="T18" s="27">
        <f t="shared" si="4"/>
        <v>636078</v>
      </c>
      <c r="U18" s="27">
        <f t="shared" si="5"/>
        <v>0</v>
      </c>
      <c r="V18" s="27"/>
      <c r="W18" s="27"/>
      <c r="X18" s="27"/>
      <c r="Y18" s="27"/>
    </row>
    <row r="19" spans="1:25" x14ac:dyDescent="0.25">
      <c r="A19" s="18" t="s">
        <v>83</v>
      </c>
      <c r="B19" s="33" t="s">
        <v>84</v>
      </c>
      <c r="C19" s="98">
        <v>13073644</v>
      </c>
      <c r="D19" s="42">
        <v>11297905</v>
      </c>
      <c r="E19" s="42">
        <f t="shared" si="6"/>
        <v>1775739</v>
      </c>
      <c r="F19" s="42">
        <v>11134516</v>
      </c>
      <c r="G19" s="42">
        <f t="shared" si="7"/>
        <v>163389</v>
      </c>
      <c r="H19" s="11">
        <f t="shared" si="0"/>
        <v>0.86417413538260646</v>
      </c>
      <c r="I19" s="11">
        <f t="shared" si="1"/>
        <v>0.85167654863479536</v>
      </c>
      <c r="L19">
        <v>13266671</v>
      </c>
      <c r="M19">
        <v>10481445</v>
      </c>
      <c r="N19">
        <v>2785226</v>
      </c>
      <c r="O19">
        <v>10440764</v>
      </c>
      <c r="P19">
        <v>40681</v>
      </c>
      <c r="Q19" s="27"/>
      <c r="R19" s="27">
        <f t="shared" si="2"/>
        <v>1775739</v>
      </c>
      <c r="S19" s="27">
        <f t="shared" si="3"/>
        <v>0</v>
      </c>
      <c r="T19" s="27">
        <f t="shared" si="4"/>
        <v>163389</v>
      </c>
      <c r="U19" s="27">
        <f t="shared" si="5"/>
        <v>0</v>
      </c>
      <c r="V19" s="27"/>
      <c r="W19" s="27"/>
      <c r="X19" s="27"/>
      <c r="Y19" s="27"/>
    </row>
    <row r="20" spans="1:25" x14ac:dyDescent="0.25">
      <c r="A20" s="18" t="s">
        <v>85</v>
      </c>
      <c r="B20" s="33" t="s">
        <v>86</v>
      </c>
      <c r="C20" s="42">
        <v>5816550</v>
      </c>
      <c r="D20" s="42">
        <v>4368022</v>
      </c>
      <c r="E20" s="42">
        <f t="shared" si="6"/>
        <v>1448528</v>
      </c>
      <c r="F20" s="42">
        <v>3864861</v>
      </c>
      <c r="G20" s="42">
        <f t="shared" si="7"/>
        <v>503161</v>
      </c>
      <c r="H20" s="11">
        <f t="shared" si="0"/>
        <v>0.75096440329748737</v>
      </c>
      <c r="I20" s="11">
        <f t="shared" si="1"/>
        <v>0.66445934445676558</v>
      </c>
      <c r="L20">
        <v>4870889</v>
      </c>
      <c r="M20">
        <v>2381080</v>
      </c>
      <c r="N20">
        <v>2489809</v>
      </c>
      <c r="O20">
        <v>2298740</v>
      </c>
      <c r="P20">
        <v>82340</v>
      </c>
      <c r="Q20" s="27"/>
      <c r="R20" s="27">
        <f t="shared" si="2"/>
        <v>1448528</v>
      </c>
      <c r="S20" s="27">
        <f t="shared" si="3"/>
        <v>0</v>
      </c>
      <c r="T20" s="27">
        <f t="shared" si="4"/>
        <v>503161</v>
      </c>
      <c r="U20" s="27">
        <f t="shared" si="5"/>
        <v>0</v>
      </c>
      <c r="V20" s="27"/>
      <c r="W20" s="27"/>
      <c r="X20" s="27"/>
      <c r="Y20" s="27"/>
    </row>
    <row r="21" spans="1:25" x14ac:dyDescent="0.25">
      <c r="A21" s="18" t="s">
        <v>87</v>
      </c>
      <c r="B21" s="33" t="s">
        <v>88</v>
      </c>
      <c r="C21" s="98">
        <v>11611894</v>
      </c>
      <c r="D21" s="42">
        <v>8348416</v>
      </c>
      <c r="E21" s="42">
        <f t="shared" si="6"/>
        <v>3263478</v>
      </c>
      <c r="F21" s="42">
        <v>7811933</v>
      </c>
      <c r="G21" s="42">
        <f t="shared" si="7"/>
        <v>536483</v>
      </c>
      <c r="H21" s="11">
        <f t="shared" si="0"/>
        <v>0.71895385886230101</v>
      </c>
      <c r="I21" s="11">
        <f t="shared" si="1"/>
        <v>0.67275269650239655</v>
      </c>
      <c r="L21">
        <v>8155288</v>
      </c>
      <c r="M21">
        <v>5078265</v>
      </c>
      <c r="N21">
        <v>3077023</v>
      </c>
      <c r="O21">
        <v>4954161</v>
      </c>
      <c r="P21">
        <v>124104</v>
      </c>
      <c r="Q21" s="27"/>
      <c r="R21" s="27">
        <f t="shared" si="2"/>
        <v>3263478</v>
      </c>
      <c r="S21" s="27">
        <f t="shared" si="3"/>
        <v>0</v>
      </c>
      <c r="T21" s="27">
        <f t="shared" si="4"/>
        <v>536483</v>
      </c>
      <c r="U21" s="27">
        <f t="shared" si="5"/>
        <v>0</v>
      </c>
      <c r="V21" s="27"/>
      <c r="W21" s="27"/>
      <c r="X21" s="27"/>
      <c r="Y21" s="27"/>
    </row>
    <row r="22" spans="1:25" x14ac:dyDescent="0.25">
      <c r="A22" s="18" t="s">
        <v>115</v>
      </c>
      <c r="B22" s="33" t="s">
        <v>117</v>
      </c>
      <c r="C22" s="98">
        <v>4218688</v>
      </c>
      <c r="D22" s="42">
        <v>3491174</v>
      </c>
      <c r="E22" s="42">
        <f t="shared" si="6"/>
        <v>727514</v>
      </c>
      <c r="F22" s="42">
        <v>3285382</v>
      </c>
      <c r="G22" s="42">
        <f t="shared" si="7"/>
        <v>205792</v>
      </c>
      <c r="H22" s="11">
        <f t="shared" si="0"/>
        <v>0.82754970265637084</v>
      </c>
      <c r="I22" s="11">
        <f t="shared" si="1"/>
        <v>0.77876865982978594</v>
      </c>
      <c r="Q22" s="27"/>
      <c r="R22" s="27">
        <f t="shared" si="2"/>
        <v>727514</v>
      </c>
      <c r="S22" s="27">
        <f t="shared" si="3"/>
        <v>0</v>
      </c>
      <c r="T22" s="27">
        <f t="shared" si="4"/>
        <v>205792</v>
      </c>
      <c r="U22" s="27">
        <f t="shared" si="5"/>
        <v>0</v>
      </c>
      <c r="V22" s="27"/>
      <c r="W22" s="27"/>
      <c r="X22" s="27"/>
      <c r="Y22" s="27"/>
    </row>
    <row r="23" spans="1:25" x14ac:dyDescent="0.25">
      <c r="A23" s="28" t="s">
        <v>109</v>
      </c>
      <c r="B23" s="43" t="s">
        <v>110</v>
      </c>
      <c r="C23" s="44">
        <f>+C24</f>
        <v>479665</v>
      </c>
      <c r="D23" s="44">
        <f>+D24</f>
        <v>236890</v>
      </c>
      <c r="E23" s="44">
        <f t="shared" si="6"/>
        <v>242775</v>
      </c>
      <c r="F23" s="44">
        <f>+F24</f>
        <v>236890</v>
      </c>
      <c r="G23" s="44">
        <f t="shared" si="7"/>
        <v>0</v>
      </c>
      <c r="H23" s="31">
        <f t="shared" si="0"/>
        <v>0.49386551030406639</v>
      </c>
      <c r="I23" s="31">
        <f t="shared" si="1"/>
        <v>0.49386551030406639</v>
      </c>
      <c r="Q23" s="27"/>
      <c r="R23" s="27"/>
      <c r="S23" s="27"/>
      <c r="T23" s="27"/>
      <c r="U23" s="27"/>
      <c r="V23" s="27"/>
      <c r="W23" s="27"/>
      <c r="X23" s="27"/>
      <c r="Y23" s="27"/>
    </row>
    <row r="24" spans="1:25" x14ac:dyDescent="0.25">
      <c r="A24" s="18" t="s">
        <v>113</v>
      </c>
      <c r="B24" s="33" t="s">
        <v>114</v>
      </c>
      <c r="C24" s="98">
        <v>479665</v>
      </c>
      <c r="D24" s="42">
        <v>236890</v>
      </c>
      <c r="E24" s="42">
        <f t="shared" si="6"/>
        <v>242775</v>
      </c>
      <c r="F24" s="42">
        <v>236890</v>
      </c>
      <c r="G24" s="42">
        <f t="shared" si="7"/>
        <v>0</v>
      </c>
      <c r="H24" s="11">
        <f t="shared" si="0"/>
        <v>0.49386551030406639</v>
      </c>
      <c r="I24" s="11">
        <f t="shared" si="1"/>
        <v>0.49386551030406639</v>
      </c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5">
      <c r="A25" s="5">
        <v>34</v>
      </c>
      <c r="B25" s="6" t="s">
        <v>76</v>
      </c>
      <c r="C25" s="41">
        <f>+C26</f>
        <v>997868</v>
      </c>
      <c r="D25" s="41">
        <f>+D26</f>
        <v>997757</v>
      </c>
      <c r="E25" s="41">
        <f t="shared" si="6"/>
        <v>111</v>
      </c>
      <c r="F25" s="41">
        <f>+F26</f>
        <v>997757</v>
      </c>
      <c r="G25" s="41">
        <f t="shared" si="7"/>
        <v>0</v>
      </c>
      <c r="H25" s="8">
        <f t="shared" si="0"/>
        <v>0.99988876284237993</v>
      </c>
      <c r="I25" s="8">
        <f t="shared" si="1"/>
        <v>0.99988876284237993</v>
      </c>
      <c r="L25">
        <v>140929</v>
      </c>
      <c r="M25">
        <v>140929</v>
      </c>
      <c r="N25">
        <v>0</v>
      </c>
      <c r="O25">
        <v>140929</v>
      </c>
      <c r="P25">
        <v>0</v>
      </c>
      <c r="Q25" s="27"/>
      <c r="R25" s="27">
        <f t="shared" si="2"/>
        <v>111</v>
      </c>
      <c r="S25" s="27">
        <f t="shared" si="3"/>
        <v>0</v>
      </c>
      <c r="T25" s="27">
        <f t="shared" si="4"/>
        <v>0</v>
      </c>
      <c r="U25" s="27">
        <f t="shared" si="5"/>
        <v>0</v>
      </c>
      <c r="V25" s="27"/>
      <c r="W25" s="27"/>
      <c r="X25" s="27"/>
      <c r="Y25" s="27"/>
    </row>
    <row r="26" spans="1:25" x14ac:dyDescent="0.25">
      <c r="A26" s="18" t="s">
        <v>77</v>
      </c>
      <c r="B26" s="33" t="s">
        <v>78</v>
      </c>
      <c r="C26" s="42">
        <v>997868</v>
      </c>
      <c r="D26" s="42">
        <v>997757</v>
      </c>
      <c r="E26" s="42">
        <f t="shared" si="6"/>
        <v>111</v>
      </c>
      <c r="F26" s="42">
        <v>997757</v>
      </c>
      <c r="G26" s="42">
        <f t="shared" si="7"/>
        <v>0</v>
      </c>
      <c r="H26" s="11">
        <f t="shared" si="0"/>
        <v>0.99988876284237993</v>
      </c>
      <c r="I26" s="11">
        <f t="shared" si="1"/>
        <v>0.99988876284237993</v>
      </c>
      <c r="L26">
        <v>140929</v>
      </c>
      <c r="M26">
        <v>140929</v>
      </c>
      <c r="N26">
        <v>0</v>
      </c>
      <c r="O26">
        <v>140929</v>
      </c>
      <c r="P26">
        <v>0</v>
      </c>
      <c r="Q26" s="27"/>
      <c r="R26" s="27">
        <f t="shared" si="2"/>
        <v>111</v>
      </c>
      <c r="S26" s="27">
        <f t="shared" si="3"/>
        <v>0</v>
      </c>
      <c r="T26" s="27">
        <f t="shared" si="4"/>
        <v>0</v>
      </c>
      <c r="U26" s="27">
        <f t="shared" si="5"/>
        <v>0</v>
      </c>
      <c r="V26" s="27"/>
      <c r="W26" s="27"/>
      <c r="X26" s="27"/>
      <c r="Y26" s="27"/>
    </row>
    <row r="27" spans="1:25" x14ac:dyDescent="0.25">
      <c r="A27" s="46"/>
      <c r="B27" s="47" t="s">
        <v>89</v>
      </c>
      <c r="C27" s="48">
        <f>+C6+C15+C16+C25</f>
        <v>47832155</v>
      </c>
      <c r="D27" s="48">
        <f t="shared" ref="D27:G27" si="8">+D6+D15+D16+D25</f>
        <v>37589349</v>
      </c>
      <c r="E27" s="48">
        <f t="shared" si="8"/>
        <v>10242806</v>
      </c>
      <c r="F27" s="48">
        <f t="shared" si="8"/>
        <v>34993645</v>
      </c>
      <c r="G27" s="48">
        <f t="shared" si="8"/>
        <v>2595704</v>
      </c>
      <c r="H27" s="49">
        <f t="shared" si="0"/>
        <v>0.78585940775614227</v>
      </c>
      <c r="I27" s="49">
        <f t="shared" si="1"/>
        <v>0.73159248208657968</v>
      </c>
      <c r="Q27" s="27"/>
      <c r="R27" s="27">
        <f t="shared" si="2"/>
        <v>10242806</v>
      </c>
      <c r="S27" s="27">
        <f t="shared" si="3"/>
        <v>0</v>
      </c>
      <c r="T27" s="27">
        <f t="shared" si="4"/>
        <v>2595704</v>
      </c>
      <c r="U27" s="27">
        <f t="shared" si="5"/>
        <v>0</v>
      </c>
      <c r="V27" s="27"/>
      <c r="W27" s="27"/>
      <c r="X27" s="27"/>
      <c r="Y27" s="27"/>
    </row>
    <row r="28" spans="1:25" x14ac:dyDescent="0.25">
      <c r="C28" s="27"/>
      <c r="D28" s="27"/>
      <c r="E28" s="27"/>
      <c r="F28" s="27"/>
      <c r="G28" s="27"/>
    </row>
    <row r="29" spans="1:25" ht="15" customHeight="1" x14ac:dyDescent="0.25">
      <c r="A29" s="92"/>
      <c r="B29" s="92"/>
      <c r="C29" s="92"/>
      <c r="D29" s="92"/>
      <c r="E29" s="92"/>
      <c r="F29" s="92"/>
      <c r="G29" s="92"/>
      <c r="H29" s="92"/>
      <c r="I29" s="92"/>
    </row>
    <row r="30" spans="1:25" ht="15" customHeight="1" x14ac:dyDescent="0.25">
      <c r="A30" s="92"/>
      <c r="B30" s="92"/>
      <c r="C30" s="92"/>
      <c r="D30" s="92"/>
      <c r="E30" s="92"/>
      <c r="F30" s="92"/>
      <c r="G30" s="92"/>
      <c r="H30" s="92"/>
      <c r="I30" s="92"/>
    </row>
    <row r="31" spans="1:25" ht="15" customHeight="1" x14ac:dyDescent="0.25">
      <c r="A31" s="92"/>
      <c r="B31" s="92"/>
      <c r="C31" s="92"/>
      <c r="D31" s="92"/>
      <c r="E31" s="92"/>
      <c r="F31" s="92"/>
      <c r="G31" s="92"/>
      <c r="H31" s="92"/>
      <c r="I31" s="92"/>
    </row>
    <row r="32" spans="1:25" ht="15" customHeight="1" x14ac:dyDescent="0.25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5" customHeight="1" x14ac:dyDescent="0.25">
      <c r="A33" s="92"/>
      <c r="B33" s="92"/>
      <c r="C33" s="92"/>
      <c r="D33" s="92"/>
      <c r="E33" s="92"/>
      <c r="F33" s="92"/>
      <c r="G33" s="92"/>
      <c r="H33" s="92"/>
      <c r="I33" s="92"/>
    </row>
    <row r="34" spans="1:9" ht="15" customHeight="1" x14ac:dyDescent="0.25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15" customHeight="1" x14ac:dyDescent="0.25">
      <c r="A35" s="92"/>
      <c r="B35" s="92"/>
      <c r="C35" s="92"/>
      <c r="D35" s="92"/>
      <c r="E35" s="92"/>
      <c r="F35" s="92"/>
      <c r="G35" s="92"/>
      <c r="H35" s="92"/>
      <c r="I35" s="92"/>
    </row>
    <row r="36" spans="1:9" ht="15" customHeight="1" x14ac:dyDescent="0.25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 customHeight="1" x14ac:dyDescent="0.25">
      <c r="A37" s="92"/>
      <c r="B37" s="92"/>
      <c r="C37" s="92"/>
      <c r="D37" s="92"/>
      <c r="E37" s="92"/>
      <c r="F37" s="92"/>
      <c r="G37" s="92"/>
      <c r="H37" s="92"/>
      <c r="I37" s="92"/>
    </row>
    <row r="39" spans="1:9" x14ac:dyDescent="0.25">
      <c r="G39" t="s">
        <v>79</v>
      </c>
    </row>
  </sheetData>
  <mergeCells count="2">
    <mergeCell ref="A2:J2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8"/>
  <sheetViews>
    <sheetView showGridLines="0" tabSelected="1" zoomScale="90" zoomScaleNormal="90" workbookViewId="0">
      <selection activeCell="B17" sqref="B17"/>
    </sheetView>
  </sheetViews>
  <sheetFormatPr baseColWidth="10" defaultRowHeight="15" x14ac:dyDescent="0.25"/>
  <cols>
    <col min="1" max="1" width="11.42578125" style="26"/>
    <col min="2" max="2" width="45.5703125" customWidth="1"/>
    <col min="3" max="3" width="14.85546875" customWidth="1"/>
    <col min="4" max="4" width="14.7109375" customWidth="1"/>
    <col min="5" max="5" width="16.5703125" customWidth="1"/>
    <col min="6" max="6" width="14.5703125" customWidth="1"/>
    <col min="7" max="7" width="15.7109375" customWidth="1"/>
    <col min="8" max="8" width="13.42578125" customWidth="1"/>
    <col min="9" max="9" width="10.7109375" customWidth="1"/>
    <col min="10" max="10" width="10.85546875" customWidth="1"/>
    <col min="11" max="11" width="11.5703125" customWidth="1"/>
    <col min="12" max="17" width="0" hidden="1" customWidth="1"/>
    <col min="18" max="21" width="11.42578125" hidden="1" customWidth="1"/>
    <col min="22" max="22" width="0" hidden="1" customWidth="1"/>
  </cols>
  <sheetData>
    <row r="1" spans="1:25" x14ac:dyDescent="0.25">
      <c r="F1" s="27"/>
    </row>
    <row r="2" spans="1:25" x14ac:dyDescent="0.25">
      <c r="A2" s="127" t="s">
        <v>130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5" x14ac:dyDescent="0.25">
      <c r="A3" s="126" t="s">
        <v>138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25" x14ac:dyDescent="0.25">
      <c r="C4" s="27"/>
      <c r="D4" s="27"/>
      <c r="F4" s="27"/>
    </row>
    <row r="5" spans="1:25" ht="25.5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4" t="s">
        <v>8</v>
      </c>
      <c r="V5" s="27"/>
      <c r="W5" s="27"/>
      <c r="X5" s="27"/>
      <c r="Y5" s="27"/>
    </row>
    <row r="6" spans="1:25" x14ac:dyDescent="0.25">
      <c r="A6" s="5" t="s">
        <v>116</v>
      </c>
      <c r="B6" s="13" t="s">
        <v>29</v>
      </c>
      <c r="C6" s="41">
        <f>+C7</f>
        <v>14780000</v>
      </c>
      <c r="D6" s="41">
        <f>+D7</f>
        <v>14780000</v>
      </c>
      <c r="E6" s="41">
        <f t="shared" ref="E6:E15" si="0">+C6-D6</f>
        <v>0</v>
      </c>
      <c r="F6" s="41">
        <f>+F7</f>
        <v>13659300</v>
      </c>
      <c r="G6" s="41">
        <f t="shared" ref="G6:G15" si="1">+D6-F6</f>
        <v>1120700</v>
      </c>
      <c r="H6" s="8">
        <f t="shared" ref="H6:H16" si="2">+D6/C6</f>
        <v>1</v>
      </c>
      <c r="I6" s="8">
        <f t="shared" ref="I6:I16" si="3">+F6/C6</f>
        <v>0.92417456021650879</v>
      </c>
      <c r="L6">
        <v>140929</v>
      </c>
      <c r="M6">
        <v>140929</v>
      </c>
      <c r="N6">
        <v>0</v>
      </c>
      <c r="O6">
        <v>140929</v>
      </c>
      <c r="P6">
        <v>0</v>
      </c>
      <c r="Q6" s="27"/>
      <c r="R6" s="27">
        <f t="shared" ref="R6:R16" si="4">C6-D6</f>
        <v>0</v>
      </c>
      <c r="S6" s="27">
        <f t="shared" ref="S6:S16" si="5">E6-R6</f>
        <v>0</v>
      </c>
      <c r="T6" s="27">
        <f t="shared" ref="T6:T16" si="6">D6-F6</f>
        <v>1120700</v>
      </c>
      <c r="U6" s="27">
        <f t="shared" ref="U6:U16" si="7">G6-T6</f>
        <v>0</v>
      </c>
      <c r="V6" s="27"/>
      <c r="W6" s="27"/>
      <c r="X6" s="27"/>
      <c r="Y6" s="27"/>
    </row>
    <row r="7" spans="1:25" s="114" customFormat="1" x14ac:dyDescent="0.25">
      <c r="A7" s="28" t="s">
        <v>30</v>
      </c>
      <c r="B7" s="29" t="s">
        <v>31</v>
      </c>
      <c r="C7" s="44">
        <f>+C8</f>
        <v>14780000</v>
      </c>
      <c r="D7" s="44">
        <f>+D8</f>
        <v>14780000</v>
      </c>
      <c r="E7" s="44">
        <f>+C7-D7</f>
        <v>0</v>
      </c>
      <c r="F7" s="44">
        <f>+F8</f>
        <v>13659300</v>
      </c>
      <c r="G7" s="44">
        <f>+D7-F7</f>
        <v>1120700</v>
      </c>
      <c r="H7" s="31">
        <f t="shared" si="2"/>
        <v>1</v>
      </c>
      <c r="I7" s="31">
        <f t="shared" si="3"/>
        <v>0.92417456021650879</v>
      </c>
      <c r="Q7" s="115"/>
      <c r="R7" s="115"/>
      <c r="S7" s="115"/>
      <c r="T7" s="115"/>
      <c r="U7" s="115"/>
      <c r="V7" s="115"/>
      <c r="W7" s="115"/>
      <c r="X7" s="115"/>
      <c r="Y7" s="115"/>
    </row>
    <row r="8" spans="1:25" s="80" customFormat="1" x14ac:dyDescent="0.25">
      <c r="A8" s="18" t="s">
        <v>134</v>
      </c>
      <c r="B8" s="33" t="s">
        <v>135</v>
      </c>
      <c r="C8" s="42">
        <v>14780000</v>
      </c>
      <c r="D8" s="42">
        <v>14780000</v>
      </c>
      <c r="E8" s="42">
        <f>+C8-D8</f>
        <v>0</v>
      </c>
      <c r="F8" s="42">
        <v>13659300</v>
      </c>
      <c r="G8" s="42">
        <f>+D8-F8</f>
        <v>1120700</v>
      </c>
      <c r="H8" s="11">
        <f t="shared" si="2"/>
        <v>1</v>
      </c>
      <c r="I8" s="11">
        <f t="shared" si="3"/>
        <v>0.92417456021650879</v>
      </c>
      <c r="Q8" s="113"/>
      <c r="R8" s="113"/>
      <c r="S8" s="113"/>
      <c r="T8" s="113"/>
      <c r="U8" s="113"/>
      <c r="V8" s="113"/>
      <c r="W8" s="113"/>
      <c r="X8" s="113"/>
      <c r="Y8" s="113"/>
    </row>
    <row r="9" spans="1:25" s="80" customFormat="1" x14ac:dyDescent="0.25">
      <c r="A9" s="5" t="s">
        <v>133</v>
      </c>
      <c r="B9" s="6" t="s">
        <v>102</v>
      </c>
      <c r="C9" s="41">
        <f>+C10</f>
        <v>510000</v>
      </c>
      <c r="D9" s="41">
        <f>+D10</f>
        <v>180915</v>
      </c>
      <c r="E9" s="41">
        <f t="shared" ref="E9" si="8">+C9-D9</f>
        <v>329085</v>
      </c>
      <c r="F9" s="41">
        <f>+F10</f>
        <v>0</v>
      </c>
      <c r="G9" s="41">
        <f t="shared" ref="G9" si="9">+D9-F9</f>
        <v>180915</v>
      </c>
      <c r="H9" s="8">
        <f t="shared" ref="H9:H13" si="10">+D9/C9</f>
        <v>0.35473529411764704</v>
      </c>
      <c r="I9" s="8">
        <f t="shared" ref="I9:I13" si="11">+F9/C9</f>
        <v>0</v>
      </c>
      <c r="Q9" s="113"/>
      <c r="R9" s="113"/>
      <c r="S9" s="113"/>
      <c r="T9" s="113"/>
      <c r="U9" s="113"/>
      <c r="V9" s="113"/>
      <c r="W9" s="113"/>
      <c r="X9" s="113"/>
      <c r="Y9" s="113"/>
    </row>
    <row r="10" spans="1:25" s="80" customFormat="1" x14ac:dyDescent="0.25">
      <c r="A10" s="18" t="s">
        <v>70</v>
      </c>
      <c r="B10" s="33" t="s">
        <v>71</v>
      </c>
      <c r="C10" s="42">
        <v>510000</v>
      </c>
      <c r="D10" s="42">
        <v>180915</v>
      </c>
      <c r="E10" s="42">
        <f>+C10-D10</f>
        <v>329085</v>
      </c>
      <c r="F10" s="42">
        <v>0</v>
      </c>
      <c r="G10" s="42">
        <f>+D10-F10</f>
        <v>180915</v>
      </c>
      <c r="H10" s="11">
        <f t="shared" si="10"/>
        <v>0.35473529411764704</v>
      </c>
      <c r="I10" s="11">
        <f t="shared" si="11"/>
        <v>0</v>
      </c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s="80" customFormat="1" x14ac:dyDescent="0.25">
      <c r="A11" s="5" t="s">
        <v>136</v>
      </c>
      <c r="B11" s="13" t="s">
        <v>29</v>
      </c>
      <c r="C11" s="41">
        <f>+C12</f>
        <v>1334822</v>
      </c>
      <c r="D11" s="41">
        <f>+D12</f>
        <v>0</v>
      </c>
      <c r="E11" s="41">
        <f t="shared" ref="E11" si="12">+C11-D11</f>
        <v>1334822</v>
      </c>
      <c r="F11" s="41">
        <f>+F12</f>
        <v>0</v>
      </c>
      <c r="G11" s="41">
        <f t="shared" ref="G11" si="13">+D11-F11</f>
        <v>0</v>
      </c>
      <c r="H11" s="8">
        <f t="shared" si="10"/>
        <v>0</v>
      </c>
      <c r="I11" s="8">
        <f t="shared" si="11"/>
        <v>0</v>
      </c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s="80" customFormat="1" x14ac:dyDescent="0.25">
      <c r="A12" s="28" t="s">
        <v>73</v>
      </c>
      <c r="B12" s="29" t="s">
        <v>31</v>
      </c>
      <c r="C12" s="44">
        <f>+C13</f>
        <v>1334822</v>
      </c>
      <c r="D12" s="44">
        <f>+D13</f>
        <v>0</v>
      </c>
      <c r="E12" s="44">
        <f>+C12-D12</f>
        <v>1334822</v>
      </c>
      <c r="F12" s="44">
        <f>+F13</f>
        <v>0</v>
      </c>
      <c r="G12" s="44">
        <f>+D12-F12</f>
        <v>0</v>
      </c>
      <c r="H12" s="31">
        <f t="shared" si="10"/>
        <v>0</v>
      </c>
      <c r="I12" s="31">
        <f t="shared" si="11"/>
        <v>0</v>
      </c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80" customFormat="1" ht="25.5" x14ac:dyDescent="0.25">
      <c r="A13" s="18" t="s">
        <v>74</v>
      </c>
      <c r="B13" s="37" t="s">
        <v>75</v>
      </c>
      <c r="C13" s="42">
        <v>1334822</v>
      </c>
      <c r="D13" s="42">
        <v>0</v>
      </c>
      <c r="E13" s="42">
        <f>+C13-D13</f>
        <v>1334822</v>
      </c>
      <c r="F13" s="42">
        <v>0</v>
      </c>
      <c r="G13" s="42">
        <f>+D13-F13</f>
        <v>0</v>
      </c>
      <c r="H13" s="11">
        <f t="shared" si="10"/>
        <v>0</v>
      </c>
      <c r="I13" s="11">
        <f t="shared" si="11"/>
        <v>0</v>
      </c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x14ac:dyDescent="0.25">
      <c r="A14" s="5">
        <v>34</v>
      </c>
      <c r="B14" s="6" t="s">
        <v>76</v>
      </c>
      <c r="C14" s="41">
        <f>+C15</f>
        <v>86094</v>
      </c>
      <c r="D14" s="41">
        <f>+D15</f>
        <v>86094</v>
      </c>
      <c r="E14" s="41">
        <f>+C14-D14</f>
        <v>0</v>
      </c>
      <c r="F14" s="41">
        <f>+F15</f>
        <v>86094</v>
      </c>
      <c r="G14" s="41">
        <f>+D14-F14</f>
        <v>0</v>
      </c>
      <c r="H14" s="8">
        <f t="shared" ref="H14" si="14">+D14/C14</f>
        <v>1</v>
      </c>
      <c r="I14" s="8">
        <f t="shared" ref="I14" si="15">+F14/C14</f>
        <v>1</v>
      </c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5">
      <c r="A15" s="18" t="s">
        <v>77</v>
      </c>
      <c r="B15" s="33" t="s">
        <v>78</v>
      </c>
      <c r="C15" s="42">
        <v>86094</v>
      </c>
      <c r="D15" s="42">
        <v>86094</v>
      </c>
      <c r="E15" s="42">
        <f t="shared" si="0"/>
        <v>0</v>
      </c>
      <c r="F15" s="42">
        <v>86094</v>
      </c>
      <c r="G15" s="42">
        <f t="shared" si="1"/>
        <v>0</v>
      </c>
      <c r="H15" s="11">
        <f t="shared" si="2"/>
        <v>1</v>
      </c>
      <c r="I15" s="11">
        <f t="shared" si="3"/>
        <v>1</v>
      </c>
      <c r="L15">
        <v>140929</v>
      </c>
      <c r="M15">
        <v>140929</v>
      </c>
      <c r="N15">
        <v>0</v>
      </c>
      <c r="O15">
        <v>140929</v>
      </c>
      <c r="P15">
        <v>0</v>
      </c>
      <c r="Q15" s="27"/>
      <c r="R15" s="27">
        <f t="shared" si="4"/>
        <v>0</v>
      </c>
      <c r="S15" s="27">
        <f t="shared" si="5"/>
        <v>0</v>
      </c>
      <c r="T15" s="27">
        <f t="shared" si="6"/>
        <v>0</v>
      </c>
      <c r="U15" s="27">
        <f t="shared" si="7"/>
        <v>0</v>
      </c>
      <c r="V15" s="27"/>
      <c r="W15" s="27"/>
      <c r="X15" s="27"/>
      <c r="Y15" s="27"/>
    </row>
    <row r="16" spans="1:25" x14ac:dyDescent="0.25">
      <c r="A16" s="46"/>
      <c r="B16" s="47" t="s">
        <v>89</v>
      </c>
      <c r="C16" s="48">
        <f>+C6+C9+C11+C14</f>
        <v>16710916</v>
      </c>
      <c r="D16" s="48">
        <f t="shared" ref="D16:G16" si="16">+D6+D9+D14</f>
        <v>15047009</v>
      </c>
      <c r="E16" s="48">
        <f t="shared" si="16"/>
        <v>329085</v>
      </c>
      <c r="F16" s="48">
        <f t="shared" si="16"/>
        <v>13745394</v>
      </c>
      <c r="G16" s="48">
        <f t="shared" si="16"/>
        <v>1301615</v>
      </c>
      <c r="H16" s="49">
        <f t="shared" si="2"/>
        <v>0.90042993454099107</v>
      </c>
      <c r="I16" s="49">
        <f t="shared" si="3"/>
        <v>0.82253982965386219</v>
      </c>
      <c r="Q16" s="27"/>
      <c r="R16" s="27">
        <f t="shared" si="4"/>
        <v>1663907</v>
      </c>
      <c r="S16" s="27">
        <f t="shared" si="5"/>
        <v>-1334822</v>
      </c>
      <c r="T16" s="27">
        <f t="shared" si="6"/>
        <v>1301615</v>
      </c>
      <c r="U16" s="27">
        <f t="shared" si="7"/>
        <v>0</v>
      </c>
      <c r="V16" s="27"/>
      <c r="W16" s="27"/>
      <c r="X16" s="27"/>
      <c r="Y16" s="27"/>
    </row>
    <row r="17" spans="1:9" x14ac:dyDescent="0.25">
      <c r="C17" s="27"/>
      <c r="D17" s="27"/>
      <c r="E17" s="27"/>
      <c r="F17" s="27"/>
      <c r="G17" s="27"/>
    </row>
    <row r="18" spans="1:9" ht="15" customHeight="1" x14ac:dyDescent="0.25">
      <c r="A18" s="92"/>
      <c r="B18" s="92"/>
      <c r="C18" s="92"/>
      <c r="D18" s="92"/>
      <c r="E18" s="92"/>
      <c r="F18" s="92"/>
      <c r="G18" s="92"/>
      <c r="H18" s="92"/>
      <c r="I18" s="92"/>
    </row>
    <row r="19" spans="1:9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</row>
    <row r="21" spans="1:9" ht="15" customHeight="1" x14ac:dyDescent="0.25">
      <c r="A21" s="92"/>
      <c r="B21" s="92"/>
      <c r="C21" s="92"/>
      <c r="D21" s="92"/>
      <c r="E21" s="92"/>
      <c r="F21" s="92"/>
      <c r="G21" s="92"/>
      <c r="H21" s="92"/>
      <c r="I21" s="92"/>
    </row>
    <row r="22" spans="1:9" ht="1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</row>
    <row r="25" spans="1:9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</row>
    <row r="28" spans="1:9" x14ac:dyDescent="0.25">
      <c r="G28" t="s">
        <v>79</v>
      </c>
    </row>
  </sheetData>
  <mergeCells count="2">
    <mergeCell ref="A2:J2"/>
    <mergeCell ref="A3:J3"/>
  </mergeCells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U48"/>
  <sheetViews>
    <sheetView workbookViewId="0">
      <selection activeCell="H10" sqref="H10"/>
    </sheetView>
  </sheetViews>
  <sheetFormatPr baseColWidth="10" defaultRowHeight="15" x14ac:dyDescent="0.25"/>
  <cols>
    <col min="3" max="3" width="29" bestFit="1" customWidth="1"/>
    <col min="4" max="4" width="14.28515625" customWidth="1"/>
    <col min="5" max="5" width="11.42578125" customWidth="1"/>
    <col min="6" max="6" width="12.7109375" customWidth="1"/>
    <col min="7" max="12" width="11.42578125" customWidth="1"/>
  </cols>
  <sheetData>
    <row r="4" spans="2:18" x14ac:dyDescent="0.25">
      <c r="B4" s="135" t="s">
        <v>97</v>
      </c>
      <c r="C4" s="135" t="s">
        <v>98</v>
      </c>
      <c r="D4" s="129" t="s">
        <v>127</v>
      </c>
      <c r="E4" s="130"/>
      <c r="F4" s="131"/>
      <c r="G4" s="129" t="s">
        <v>128</v>
      </c>
      <c r="H4" s="130"/>
      <c r="I4" s="131"/>
      <c r="J4" s="129" t="s">
        <v>132</v>
      </c>
      <c r="K4" s="130"/>
      <c r="L4" s="131"/>
      <c r="M4" s="129" t="s">
        <v>26</v>
      </c>
      <c r="N4" s="130"/>
      <c r="O4" s="131"/>
      <c r="P4" s="108"/>
      <c r="Q4" s="108"/>
      <c r="R4" s="108"/>
    </row>
    <row r="5" spans="2:18" x14ac:dyDescent="0.25">
      <c r="B5" s="139"/>
      <c r="C5" s="139"/>
      <c r="D5" s="132" t="s">
        <v>95</v>
      </c>
      <c r="E5" s="133"/>
      <c r="F5" s="134"/>
      <c r="G5" s="132" t="s">
        <v>99</v>
      </c>
      <c r="H5" s="133"/>
      <c r="I5" s="134"/>
      <c r="J5" s="132" t="s">
        <v>121</v>
      </c>
      <c r="K5" s="133"/>
      <c r="L5" s="134"/>
      <c r="M5" s="132" t="s">
        <v>95</v>
      </c>
      <c r="N5" s="133"/>
      <c r="O5" s="134"/>
      <c r="P5" s="108"/>
      <c r="Q5" s="108"/>
      <c r="R5" s="108"/>
    </row>
    <row r="6" spans="2:18" ht="15" customHeight="1" x14ac:dyDescent="0.25">
      <c r="B6" s="139"/>
      <c r="C6" s="139"/>
      <c r="D6" s="135" t="s">
        <v>2</v>
      </c>
      <c r="E6" s="135" t="s">
        <v>96</v>
      </c>
      <c r="F6" s="61" t="s">
        <v>100</v>
      </c>
      <c r="G6" s="135" t="s">
        <v>2</v>
      </c>
      <c r="H6" s="135" t="s">
        <v>96</v>
      </c>
      <c r="I6" s="61" t="s">
        <v>100</v>
      </c>
      <c r="J6" s="135" t="s">
        <v>2</v>
      </c>
      <c r="K6" s="135" t="s">
        <v>96</v>
      </c>
      <c r="L6" s="103" t="s">
        <v>100</v>
      </c>
      <c r="M6" s="135" t="s">
        <v>2</v>
      </c>
      <c r="N6" s="135" t="s">
        <v>96</v>
      </c>
      <c r="O6" s="100" t="s">
        <v>100</v>
      </c>
      <c r="P6" s="108"/>
      <c r="Q6" s="108"/>
      <c r="R6" s="108"/>
    </row>
    <row r="7" spans="2:18" x14ac:dyDescent="0.25">
      <c r="B7" s="136"/>
      <c r="C7" s="136"/>
      <c r="D7" s="136"/>
      <c r="E7" s="136"/>
      <c r="F7" s="62" t="s">
        <v>96</v>
      </c>
      <c r="G7" s="136"/>
      <c r="H7" s="136"/>
      <c r="I7" s="62" t="s">
        <v>96</v>
      </c>
      <c r="J7" s="136"/>
      <c r="K7" s="136"/>
      <c r="L7" s="104" t="s">
        <v>96</v>
      </c>
      <c r="M7" s="136"/>
      <c r="N7" s="136"/>
      <c r="O7" s="101" t="s">
        <v>96</v>
      </c>
      <c r="P7" s="108"/>
      <c r="Q7" s="108"/>
      <c r="R7" s="108"/>
    </row>
    <row r="8" spans="2:18" x14ac:dyDescent="0.25">
      <c r="B8" s="63">
        <v>21</v>
      </c>
      <c r="C8" s="64" t="s">
        <v>9</v>
      </c>
      <c r="D8" s="65">
        <f>+'01-01'!C6</f>
        <v>21054612</v>
      </c>
      <c r="E8" s="65">
        <f>+'01-01'!F6</f>
        <v>15775319</v>
      </c>
      <c r="F8" s="67">
        <f>E8/D8</f>
        <v>0.74925716987802959</v>
      </c>
      <c r="G8" s="65">
        <f>+'01-02'!C6</f>
        <v>3581534</v>
      </c>
      <c r="H8" s="65">
        <f>+'01-02'!F6</f>
        <v>1990977</v>
      </c>
      <c r="I8" s="69">
        <f>H8/G8</f>
        <v>0.55590062805490603</v>
      </c>
      <c r="J8" s="102">
        <v>0</v>
      </c>
      <c r="K8" s="102">
        <v>0</v>
      </c>
      <c r="L8" s="69" t="s">
        <v>91</v>
      </c>
      <c r="M8" s="65">
        <f>+D8+G8+J8</f>
        <v>24636146</v>
      </c>
      <c r="N8" s="65">
        <f>+E8+H8+K8</f>
        <v>17766296</v>
      </c>
      <c r="O8" s="69">
        <f>N8/M8</f>
        <v>0.72114753663174425</v>
      </c>
      <c r="P8" s="109"/>
      <c r="Q8" s="109"/>
      <c r="R8" s="109"/>
    </row>
    <row r="9" spans="2:18" x14ac:dyDescent="0.25">
      <c r="B9" s="63">
        <v>22</v>
      </c>
      <c r="C9" s="64" t="s">
        <v>16</v>
      </c>
      <c r="D9" s="65">
        <f>+'01-01'!C15</f>
        <v>4673751</v>
      </c>
      <c r="E9" s="65">
        <f>+'01-01'!F15</f>
        <v>2263355</v>
      </c>
      <c r="F9" s="67">
        <f t="shared" ref="F9:F18" si="0">E9/D9</f>
        <v>0.48426948718491847</v>
      </c>
      <c r="G9" s="65">
        <f>+'01-02'!C15</f>
        <v>181368</v>
      </c>
      <c r="H9" s="65">
        <f>+'01-02'!F15</f>
        <v>30834</v>
      </c>
      <c r="I9" s="69">
        <f>H9/G9</f>
        <v>0.17000793965859468</v>
      </c>
      <c r="J9" s="102">
        <v>0</v>
      </c>
      <c r="K9" s="102">
        <v>0</v>
      </c>
      <c r="L9" s="69" t="s">
        <v>91</v>
      </c>
      <c r="M9" s="65">
        <f t="shared" ref="M9:M17" si="1">+D9+G9+J9</f>
        <v>4855119</v>
      </c>
      <c r="N9" s="65">
        <f t="shared" ref="N9:N17" si="2">+E9+H9+K9</f>
        <v>2294189</v>
      </c>
      <c r="O9" s="69">
        <f t="shared" ref="O9:O17" si="3">N9/M9</f>
        <v>0.47252992151170753</v>
      </c>
      <c r="P9" s="109"/>
      <c r="Q9" s="109"/>
      <c r="R9" s="109"/>
    </row>
    <row r="10" spans="2:18" x14ac:dyDescent="0.25">
      <c r="B10" s="63">
        <v>23</v>
      </c>
      <c r="C10" s="64" t="s">
        <v>28</v>
      </c>
      <c r="D10" s="65">
        <f>+'01-01'!C16</f>
        <v>54634</v>
      </c>
      <c r="E10" s="102">
        <f>+'01-01'!F16</f>
        <v>54623</v>
      </c>
      <c r="F10" s="67">
        <f t="shared" si="0"/>
        <v>0.99979866017498265</v>
      </c>
      <c r="G10" s="102">
        <v>0</v>
      </c>
      <c r="H10" s="102">
        <v>0</v>
      </c>
      <c r="I10" s="69" t="s">
        <v>91</v>
      </c>
      <c r="J10" s="102">
        <v>0</v>
      </c>
      <c r="K10" s="102">
        <v>0</v>
      </c>
      <c r="L10" s="69" t="s">
        <v>91</v>
      </c>
      <c r="M10" s="65">
        <f t="shared" si="1"/>
        <v>54634</v>
      </c>
      <c r="N10" s="65">
        <f t="shared" si="2"/>
        <v>54623</v>
      </c>
      <c r="O10" s="69">
        <f t="shared" si="3"/>
        <v>0.99979866017498265</v>
      </c>
      <c r="P10" s="109"/>
      <c r="Q10" s="109"/>
      <c r="R10" s="109"/>
    </row>
    <row r="11" spans="2:18" x14ac:dyDescent="0.25">
      <c r="B11" s="63">
        <v>24</v>
      </c>
      <c r="C11" s="64" t="s">
        <v>29</v>
      </c>
      <c r="D11" s="65">
        <f>+'01-01'!C17</f>
        <v>65862348</v>
      </c>
      <c r="E11" s="65">
        <f>+'01-01'!F17</f>
        <v>40152209</v>
      </c>
      <c r="F11" s="67">
        <f t="shared" si="0"/>
        <v>0.60963828680993881</v>
      </c>
      <c r="G11" s="65">
        <f>+'01-02'!C16</f>
        <v>43071385</v>
      </c>
      <c r="H11" s="65">
        <f>+'01-02'!F16</f>
        <v>31974077</v>
      </c>
      <c r="I11" s="69">
        <f t="shared" ref="I11:I17" si="4">H11/G11</f>
        <v>0.7423507974029625</v>
      </c>
      <c r="J11" s="102">
        <f>+'01-50'!C6</f>
        <v>14780000</v>
      </c>
      <c r="K11" s="102">
        <f>+'01-50'!F6</f>
        <v>13659300</v>
      </c>
      <c r="L11" s="69" t="s">
        <v>91</v>
      </c>
      <c r="M11" s="65">
        <f t="shared" si="1"/>
        <v>123713733</v>
      </c>
      <c r="N11" s="65">
        <f t="shared" si="2"/>
        <v>85785586</v>
      </c>
      <c r="O11" s="69">
        <f t="shared" si="3"/>
        <v>0.69342007487560009</v>
      </c>
      <c r="P11" s="109"/>
      <c r="Q11" s="109"/>
      <c r="R11" s="109"/>
    </row>
    <row r="12" spans="2:18" x14ac:dyDescent="0.25">
      <c r="B12" s="63">
        <v>25</v>
      </c>
      <c r="C12" s="64" t="s">
        <v>69</v>
      </c>
      <c r="D12" s="65">
        <f>+'01-01'!C43</f>
        <v>1179353</v>
      </c>
      <c r="E12" s="102">
        <f>+'01-01'!F43</f>
        <v>349944</v>
      </c>
      <c r="F12" s="67">
        <f t="shared" si="0"/>
        <v>0.29672540791433949</v>
      </c>
      <c r="G12" s="102">
        <v>0</v>
      </c>
      <c r="H12" s="102">
        <v>0</v>
      </c>
      <c r="I12" s="69" t="s">
        <v>91</v>
      </c>
      <c r="J12" s="102">
        <v>0</v>
      </c>
      <c r="K12" s="102">
        <v>0</v>
      </c>
      <c r="L12" s="69" t="s">
        <v>91</v>
      </c>
      <c r="M12" s="65">
        <f t="shared" si="1"/>
        <v>1179353</v>
      </c>
      <c r="N12" s="65">
        <f t="shared" si="2"/>
        <v>349944</v>
      </c>
      <c r="O12" s="69">
        <f t="shared" si="3"/>
        <v>0.29672540791433949</v>
      </c>
      <c r="P12" s="109"/>
      <c r="Q12" s="109"/>
      <c r="R12" s="109"/>
    </row>
    <row r="13" spans="2:18" x14ac:dyDescent="0.25">
      <c r="B13" s="63">
        <v>29</v>
      </c>
      <c r="C13" s="64" t="s">
        <v>101</v>
      </c>
      <c r="D13" s="65">
        <f>+'01-01'!C44</f>
        <v>651465</v>
      </c>
      <c r="E13" s="65">
        <f>+'01-01'!F44</f>
        <v>250000</v>
      </c>
      <c r="F13" s="67">
        <f t="shared" si="0"/>
        <v>0.38375047009432589</v>
      </c>
      <c r="G13" s="102">
        <v>0</v>
      </c>
      <c r="H13" s="102">
        <v>0</v>
      </c>
      <c r="I13" s="69" t="s">
        <v>91</v>
      </c>
      <c r="J13" s="102">
        <v>0</v>
      </c>
      <c r="K13" s="102">
        <v>0</v>
      </c>
      <c r="L13" s="69" t="s">
        <v>91</v>
      </c>
      <c r="M13" s="65">
        <f t="shared" si="1"/>
        <v>651465</v>
      </c>
      <c r="N13" s="65">
        <f t="shared" si="2"/>
        <v>250000</v>
      </c>
      <c r="O13" s="69">
        <f t="shared" si="3"/>
        <v>0.38375047009432589</v>
      </c>
      <c r="P13" s="109"/>
      <c r="Q13" s="109"/>
      <c r="R13" s="109"/>
    </row>
    <row r="14" spans="2:18" hidden="1" x14ac:dyDescent="0.25">
      <c r="B14" s="89">
        <v>30</v>
      </c>
      <c r="C14" s="64" t="s">
        <v>121</v>
      </c>
      <c r="D14" s="65"/>
      <c r="E14" s="65"/>
      <c r="F14" s="67" t="e">
        <f t="shared" si="0"/>
        <v>#DIV/0!</v>
      </c>
      <c r="G14" s="102"/>
      <c r="H14" s="102"/>
      <c r="I14" s="69" t="e">
        <f t="shared" si="4"/>
        <v>#DIV/0!</v>
      </c>
      <c r="J14" s="102">
        <v>0</v>
      </c>
      <c r="K14" s="102">
        <v>0</v>
      </c>
      <c r="L14" s="69" t="e">
        <f t="shared" ref="L14" si="5">K14/J14</f>
        <v>#DIV/0!</v>
      </c>
      <c r="M14" s="65">
        <f t="shared" si="1"/>
        <v>0</v>
      </c>
      <c r="N14" s="65">
        <f t="shared" si="2"/>
        <v>0</v>
      </c>
      <c r="O14" s="69" t="e">
        <f t="shared" si="3"/>
        <v>#DIV/0!</v>
      </c>
      <c r="P14" s="109"/>
      <c r="Q14" s="109"/>
      <c r="R14" s="109"/>
    </row>
    <row r="15" spans="2:18" x14ac:dyDescent="0.25">
      <c r="B15" s="63">
        <v>31</v>
      </c>
      <c r="C15" s="64" t="s">
        <v>102</v>
      </c>
      <c r="D15" s="65">
        <f>+'01-01'!C49</f>
        <v>187398</v>
      </c>
      <c r="E15" s="102">
        <f>+'01-01'!F49</f>
        <v>42260</v>
      </c>
      <c r="F15" s="67">
        <f t="shared" si="0"/>
        <v>0.2255093437496665</v>
      </c>
      <c r="G15" s="102">
        <v>0</v>
      </c>
      <c r="H15" s="102">
        <v>0</v>
      </c>
      <c r="I15" s="69" t="s">
        <v>91</v>
      </c>
      <c r="J15" s="102">
        <f>+'01-50'!C9</f>
        <v>510000</v>
      </c>
      <c r="K15" s="102">
        <f>+'01-50'!F9</f>
        <v>0</v>
      </c>
      <c r="L15" s="69" t="s">
        <v>91</v>
      </c>
      <c r="M15" s="65">
        <f t="shared" si="1"/>
        <v>697398</v>
      </c>
      <c r="N15" s="65">
        <f t="shared" si="2"/>
        <v>42260</v>
      </c>
      <c r="O15" s="69">
        <f t="shared" si="3"/>
        <v>6.0596675069329135E-2</v>
      </c>
      <c r="P15" s="109"/>
      <c r="Q15" s="109"/>
      <c r="R15" s="109"/>
    </row>
    <row r="16" spans="2:18" x14ac:dyDescent="0.25">
      <c r="B16" s="63">
        <v>33</v>
      </c>
      <c r="C16" s="64" t="s">
        <v>72</v>
      </c>
      <c r="D16" s="65">
        <f>+'01-01'!C51</f>
        <v>3285734</v>
      </c>
      <c r="E16" s="102">
        <f>+'01-01'!F51</f>
        <v>0</v>
      </c>
      <c r="F16" s="67">
        <f t="shared" si="0"/>
        <v>0</v>
      </c>
      <c r="G16" s="102">
        <v>0</v>
      </c>
      <c r="H16" s="102">
        <v>0</v>
      </c>
      <c r="I16" s="69" t="s">
        <v>91</v>
      </c>
      <c r="J16" s="102">
        <f>+'01-50'!C11</f>
        <v>1334822</v>
      </c>
      <c r="K16" s="102">
        <f>+'01-50'!F11</f>
        <v>0</v>
      </c>
      <c r="L16" s="69" t="s">
        <v>91</v>
      </c>
      <c r="M16" s="65">
        <f t="shared" si="1"/>
        <v>4620556</v>
      </c>
      <c r="N16" s="65">
        <f t="shared" si="2"/>
        <v>0</v>
      </c>
      <c r="O16" s="69">
        <f t="shared" si="3"/>
        <v>0</v>
      </c>
      <c r="P16" s="109"/>
      <c r="Q16" s="109"/>
      <c r="R16" s="109"/>
    </row>
    <row r="17" spans="2:18" x14ac:dyDescent="0.25">
      <c r="B17" s="63">
        <v>34</v>
      </c>
      <c r="C17" s="64" t="s">
        <v>76</v>
      </c>
      <c r="D17" s="65">
        <f>+'01-01'!C54</f>
        <v>3461291</v>
      </c>
      <c r="E17" s="65">
        <f>+'01-01'!F54</f>
        <v>3457354</v>
      </c>
      <c r="F17" s="67">
        <f t="shared" si="0"/>
        <v>0.99886256313034649</v>
      </c>
      <c r="G17" s="65">
        <f>+'01-02'!C25</f>
        <v>997868</v>
      </c>
      <c r="H17" s="65">
        <f>+'01-02'!F25</f>
        <v>997757</v>
      </c>
      <c r="I17" s="69">
        <f t="shared" si="4"/>
        <v>0.99988876284237993</v>
      </c>
      <c r="J17" s="102">
        <f>+'01-50'!C15</f>
        <v>86094</v>
      </c>
      <c r="K17" s="102">
        <f>+'01-50'!F15</f>
        <v>86094</v>
      </c>
      <c r="L17" s="69">
        <f t="shared" ref="L17" si="6">K17/J17</f>
        <v>1</v>
      </c>
      <c r="M17" s="65">
        <f t="shared" si="1"/>
        <v>4545253</v>
      </c>
      <c r="N17" s="65">
        <f t="shared" si="2"/>
        <v>4541205</v>
      </c>
      <c r="O17" s="69">
        <f t="shared" si="3"/>
        <v>0.99910940051081865</v>
      </c>
      <c r="P17" s="109"/>
      <c r="Q17" s="109"/>
      <c r="R17" s="109"/>
    </row>
    <row r="18" spans="2:18" x14ac:dyDescent="0.25">
      <c r="B18" s="137" t="s">
        <v>89</v>
      </c>
      <c r="C18" s="138"/>
      <c r="D18" s="66">
        <f>SUM(D8:D17)</f>
        <v>100410586</v>
      </c>
      <c r="E18" s="66">
        <f>SUM(E8:E17)</f>
        <v>62345064</v>
      </c>
      <c r="F18" s="70">
        <f t="shared" si="0"/>
        <v>0.62090130616307726</v>
      </c>
      <c r="G18" s="66">
        <f>SUM(G8:G17)</f>
        <v>47832155</v>
      </c>
      <c r="H18" s="66">
        <f>SUM(H8:H17)</f>
        <v>34993645</v>
      </c>
      <c r="I18" s="70">
        <f>H18/G18</f>
        <v>0.73159248208657968</v>
      </c>
      <c r="J18" s="66">
        <f>SUM(J8:J17)</f>
        <v>16710916</v>
      </c>
      <c r="K18" s="66">
        <f>SUM(K8:K17)</f>
        <v>13745394</v>
      </c>
      <c r="L18" s="70">
        <f>K18/J18</f>
        <v>0.82253982965386219</v>
      </c>
      <c r="M18" s="66">
        <f>SUM(M8:M17)</f>
        <v>164953657</v>
      </c>
      <c r="N18" s="66">
        <f>SUM(N8:N17)</f>
        <v>111084103</v>
      </c>
      <c r="O18" s="70">
        <f>N18/M18</f>
        <v>0.67342613083140068</v>
      </c>
      <c r="P18" s="110"/>
      <c r="Q18" s="110"/>
      <c r="R18" s="110"/>
    </row>
    <row r="19" spans="2:18" x14ac:dyDescent="0.25"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2" spans="2:18" x14ac:dyDescent="0.25">
      <c r="B22" s="135" t="s">
        <v>97</v>
      </c>
      <c r="C22" s="135" t="s">
        <v>98</v>
      </c>
      <c r="D22" s="129" t="s">
        <v>127</v>
      </c>
      <c r="E22" s="130"/>
      <c r="F22" s="131"/>
    </row>
    <row r="23" spans="2:18" ht="25.5" customHeight="1" x14ac:dyDescent="0.25">
      <c r="B23" s="139"/>
      <c r="C23" s="139"/>
      <c r="D23" s="132" t="s">
        <v>103</v>
      </c>
      <c r="E23" s="133"/>
      <c r="F23" s="134"/>
    </row>
    <row r="24" spans="2:18" x14ac:dyDescent="0.25">
      <c r="B24" s="139"/>
      <c r="C24" s="139"/>
      <c r="D24" s="135" t="s">
        <v>2</v>
      </c>
      <c r="E24" s="135" t="s">
        <v>96</v>
      </c>
      <c r="F24" s="106" t="s">
        <v>100</v>
      </c>
    </row>
    <row r="25" spans="2:18" x14ac:dyDescent="0.25">
      <c r="B25" s="136"/>
      <c r="C25" s="136"/>
      <c r="D25" s="136"/>
      <c r="E25" s="136"/>
      <c r="F25" s="107" t="s">
        <v>96</v>
      </c>
    </row>
    <row r="26" spans="2:18" x14ac:dyDescent="0.25">
      <c r="B26" s="63">
        <v>21</v>
      </c>
      <c r="C26" s="64" t="s">
        <v>9</v>
      </c>
      <c r="D26" s="65" t="e">
        <f>+#REF!</f>
        <v>#REF!</v>
      </c>
      <c r="E26" s="65" t="e">
        <f>+#REF!</f>
        <v>#REF!</v>
      </c>
      <c r="F26" s="67" t="e">
        <f>E26/D26</f>
        <v>#REF!</v>
      </c>
    </row>
    <row r="27" spans="2:18" x14ac:dyDescent="0.25">
      <c r="B27" s="63">
        <v>22</v>
      </c>
      <c r="C27" s="64" t="s">
        <v>16</v>
      </c>
      <c r="D27" s="65" t="e">
        <f>+#REF!</f>
        <v>#REF!</v>
      </c>
      <c r="E27" s="65" t="e">
        <f>+#REF!</f>
        <v>#REF!</v>
      </c>
      <c r="F27" s="67" t="e">
        <f t="shared" ref="F27:F32" si="7">E27/D27</f>
        <v>#REF!</v>
      </c>
    </row>
    <row r="28" spans="2:18" x14ac:dyDescent="0.25">
      <c r="B28" s="63">
        <v>24</v>
      </c>
      <c r="C28" s="64" t="s">
        <v>29</v>
      </c>
      <c r="D28" s="65" t="e">
        <f>+#REF!</f>
        <v>#REF!</v>
      </c>
      <c r="E28" s="65" t="e">
        <f>+#REF!</f>
        <v>#REF!</v>
      </c>
      <c r="F28" s="67" t="e">
        <f t="shared" si="7"/>
        <v>#REF!</v>
      </c>
    </row>
    <row r="29" spans="2:18" x14ac:dyDescent="0.25">
      <c r="B29" s="111" t="s">
        <v>122</v>
      </c>
      <c r="C29" s="64" t="s">
        <v>69</v>
      </c>
      <c r="D29" s="65" t="e">
        <f>+#REF!</f>
        <v>#REF!</v>
      </c>
      <c r="E29" s="102" t="e">
        <f>+#REF!</f>
        <v>#REF!</v>
      </c>
      <c r="F29" s="67" t="e">
        <f t="shared" si="7"/>
        <v>#REF!</v>
      </c>
    </row>
    <row r="30" spans="2:18" x14ac:dyDescent="0.25">
      <c r="B30" s="63">
        <v>29</v>
      </c>
      <c r="C30" s="64" t="s">
        <v>101</v>
      </c>
      <c r="D30" s="65" t="e">
        <f>+#REF!</f>
        <v>#REF!</v>
      </c>
      <c r="E30" s="102" t="e">
        <f>+#REF!</f>
        <v>#REF!</v>
      </c>
      <c r="F30" s="67" t="e">
        <f t="shared" si="7"/>
        <v>#REF!</v>
      </c>
    </row>
    <row r="31" spans="2:18" x14ac:dyDescent="0.25">
      <c r="B31" s="63">
        <v>34</v>
      </c>
      <c r="C31" s="64" t="s">
        <v>76</v>
      </c>
      <c r="D31" s="65" t="e">
        <f>+#REF!</f>
        <v>#REF!</v>
      </c>
      <c r="E31" s="102" t="e">
        <f>+#REF!</f>
        <v>#REF!</v>
      </c>
      <c r="F31" s="67" t="e">
        <f t="shared" si="7"/>
        <v>#REF!</v>
      </c>
    </row>
    <row r="32" spans="2:18" x14ac:dyDescent="0.25">
      <c r="B32" s="137" t="s">
        <v>89</v>
      </c>
      <c r="C32" s="138"/>
      <c r="D32" s="66" t="e">
        <f>SUM(D26:D31)</f>
        <v>#REF!</v>
      </c>
      <c r="E32" s="66" t="e">
        <f>SUM(E26:E31)</f>
        <v>#REF!</v>
      </c>
      <c r="F32" s="112" t="e">
        <f t="shared" si="7"/>
        <v>#REF!</v>
      </c>
    </row>
    <row r="35" spans="2:21" x14ac:dyDescent="0.25">
      <c r="B35" s="135" t="s">
        <v>97</v>
      </c>
      <c r="C35" s="135" t="s">
        <v>98</v>
      </c>
      <c r="D35" s="129" t="s">
        <v>127</v>
      </c>
      <c r="E35" s="130"/>
      <c r="F35" s="131"/>
      <c r="G35" s="129" t="s">
        <v>128</v>
      </c>
      <c r="H35" s="130"/>
      <c r="I35" s="131"/>
      <c r="J35" s="129" t="s">
        <v>129</v>
      </c>
      <c r="K35" s="130"/>
      <c r="L35" s="131"/>
      <c r="M35" s="129" t="s">
        <v>125</v>
      </c>
      <c r="N35" s="130"/>
      <c r="O35" s="131"/>
      <c r="P35" s="129" t="s">
        <v>132</v>
      </c>
      <c r="Q35" s="130"/>
      <c r="R35" s="131"/>
      <c r="S35" s="129" t="s">
        <v>26</v>
      </c>
      <c r="T35" s="130"/>
      <c r="U35" s="131"/>
    </row>
    <row r="36" spans="2:21" ht="16.5" customHeight="1" x14ac:dyDescent="0.25">
      <c r="B36" s="139"/>
      <c r="C36" s="139"/>
      <c r="D36" s="132" t="s">
        <v>104</v>
      </c>
      <c r="E36" s="133"/>
      <c r="F36" s="134"/>
      <c r="G36" s="132" t="s">
        <v>105</v>
      </c>
      <c r="H36" s="133"/>
      <c r="I36" s="134"/>
      <c r="J36" s="132" t="s">
        <v>106</v>
      </c>
      <c r="K36" s="133"/>
      <c r="L36" s="134"/>
      <c r="M36" s="132" t="s">
        <v>126</v>
      </c>
      <c r="N36" s="133"/>
      <c r="O36" s="134"/>
      <c r="P36" s="132" t="s">
        <v>121</v>
      </c>
      <c r="Q36" s="133"/>
      <c r="R36" s="134"/>
      <c r="S36" s="132" t="s">
        <v>104</v>
      </c>
      <c r="T36" s="133"/>
      <c r="U36" s="134"/>
    </row>
    <row r="37" spans="2:21" x14ac:dyDescent="0.25">
      <c r="B37" s="139"/>
      <c r="C37" s="139"/>
      <c r="D37" s="135" t="s">
        <v>2</v>
      </c>
      <c r="E37" s="135" t="s">
        <v>96</v>
      </c>
      <c r="F37" s="90" t="s">
        <v>100</v>
      </c>
      <c r="G37" s="135" t="s">
        <v>2</v>
      </c>
      <c r="H37" s="135" t="s">
        <v>96</v>
      </c>
      <c r="I37" s="90" t="s">
        <v>100</v>
      </c>
      <c r="J37" s="135" t="s">
        <v>2</v>
      </c>
      <c r="K37" s="135" t="s">
        <v>96</v>
      </c>
      <c r="L37" s="90" t="s">
        <v>100</v>
      </c>
      <c r="M37" s="135" t="s">
        <v>2</v>
      </c>
      <c r="N37" s="135" t="s">
        <v>96</v>
      </c>
      <c r="O37" s="90" t="s">
        <v>100</v>
      </c>
      <c r="P37" s="135" t="s">
        <v>2</v>
      </c>
      <c r="Q37" s="135" t="s">
        <v>96</v>
      </c>
      <c r="R37" s="106" t="s">
        <v>100</v>
      </c>
      <c r="S37" s="135" t="s">
        <v>2</v>
      </c>
      <c r="T37" s="135" t="s">
        <v>96</v>
      </c>
      <c r="U37" s="90" t="s">
        <v>100</v>
      </c>
    </row>
    <row r="38" spans="2:21" x14ac:dyDescent="0.25">
      <c r="B38" s="136"/>
      <c r="C38" s="136"/>
      <c r="D38" s="136"/>
      <c r="E38" s="136"/>
      <c r="F38" s="91" t="s">
        <v>96</v>
      </c>
      <c r="G38" s="136"/>
      <c r="H38" s="136"/>
      <c r="I38" s="91" t="s">
        <v>96</v>
      </c>
      <c r="J38" s="136"/>
      <c r="K38" s="136"/>
      <c r="L38" s="91" t="s">
        <v>96</v>
      </c>
      <c r="M38" s="136"/>
      <c r="N38" s="136"/>
      <c r="O38" s="91" t="s">
        <v>96</v>
      </c>
      <c r="P38" s="136"/>
      <c r="Q38" s="136"/>
      <c r="R38" s="107" t="s">
        <v>96</v>
      </c>
      <c r="S38" s="136"/>
      <c r="T38" s="136"/>
      <c r="U38" s="91" t="s">
        <v>96</v>
      </c>
    </row>
    <row r="39" spans="2:21" x14ac:dyDescent="0.25">
      <c r="B39" s="63">
        <v>21</v>
      </c>
      <c r="C39" s="64" t="s">
        <v>9</v>
      </c>
      <c r="D39" s="65" t="e">
        <f>+#REF!</f>
        <v>#REF!</v>
      </c>
      <c r="E39" s="65" t="e">
        <f>+#REF!</f>
        <v>#REF!</v>
      </c>
      <c r="F39" s="69" t="e">
        <f>E39/D39</f>
        <v>#REF!</v>
      </c>
      <c r="G39" s="65" t="e">
        <f>+#REF!</f>
        <v>#REF!</v>
      </c>
      <c r="H39" s="65" t="e">
        <f>+#REF!</f>
        <v>#REF!</v>
      </c>
      <c r="I39" s="69" t="e">
        <f>H39/G39</f>
        <v>#REF!</v>
      </c>
      <c r="J39" s="65" t="e">
        <f>+#REF!</f>
        <v>#REF!</v>
      </c>
      <c r="K39" s="65" t="e">
        <f>+#REF!</f>
        <v>#REF!</v>
      </c>
      <c r="L39" s="69" t="e">
        <f>K39/J39</f>
        <v>#REF!</v>
      </c>
      <c r="M39" s="65" t="e">
        <f>+#REF!</f>
        <v>#REF!</v>
      </c>
      <c r="N39" s="65" t="e">
        <f>+#REF!</f>
        <v>#REF!</v>
      </c>
      <c r="O39" s="67" t="e">
        <f>+N39/M39</f>
        <v>#REF!</v>
      </c>
      <c r="P39" s="102">
        <v>0</v>
      </c>
      <c r="Q39" s="102">
        <v>0</v>
      </c>
      <c r="R39" s="67" t="s">
        <v>91</v>
      </c>
      <c r="S39" s="65" t="e">
        <f>+D39+G39+J39+M39+P39</f>
        <v>#REF!</v>
      </c>
      <c r="T39" s="65" t="e">
        <f>+E39+H39+K39+N39+Q39</f>
        <v>#REF!</v>
      </c>
      <c r="U39" s="69" t="e">
        <f>T39/S39</f>
        <v>#REF!</v>
      </c>
    </row>
    <row r="40" spans="2:21" x14ac:dyDescent="0.25">
      <c r="B40" s="63">
        <v>22</v>
      </c>
      <c r="C40" s="64" t="s">
        <v>16</v>
      </c>
      <c r="D40" s="65" t="e">
        <f>+#REF!</f>
        <v>#REF!</v>
      </c>
      <c r="E40" s="65" t="e">
        <f>+#REF!</f>
        <v>#REF!</v>
      </c>
      <c r="F40" s="69" t="e">
        <f t="shared" ref="F40:F48" si="8">E40/D40</f>
        <v>#REF!</v>
      </c>
      <c r="G40" s="65" t="e">
        <f>+#REF!</f>
        <v>#REF!</v>
      </c>
      <c r="H40" s="65" t="e">
        <f>+#REF!</f>
        <v>#REF!</v>
      </c>
      <c r="I40" s="69" t="e">
        <f t="shared" ref="I40:I47" si="9">H40/G40</f>
        <v>#REF!</v>
      </c>
      <c r="J40" s="65" t="e">
        <f>+#REF!</f>
        <v>#REF!</v>
      </c>
      <c r="K40" s="65" t="e">
        <f>+#REF!</f>
        <v>#REF!</v>
      </c>
      <c r="L40" s="69" t="e">
        <f t="shared" ref="L40:L47" si="10">K40/J40</f>
        <v>#REF!</v>
      </c>
      <c r="M40" s="65" t="e">
        <f>+#REF!</f>
        <v>#REF!</v>
      </c>
      <c r="N40" s="65" t="e">
        <f>+#REF!</f>
        <v>#REF!</v>
      </c>
      <c r="O40" s="67" t="e">
        <f t="shared" ref="O40:O45" si="11">+N40/M40</f>
        <v>#REF!</v>
      </c>
      <c r="P40" s="102">
        <v>0</v>
      </c>
      <c r="Q40" s="102">
        <v>0</v>
      </c>
      <c r="R40" s="67" t="s">
        <v>91</v>
      </c>
      <c r="S40" s="65" t="e">
        <f t="shared" ref="S40:S47" si="12">+D40+G40+J40+M40+P40</f>
        <v>#REF!</v>
      </c>
      <c r="T40" s="65" t="e">
        <f t="shared" ref="T40:T47" si="13">+E40+H40+K40+N40+Q40</f>
        <v>#REF!</v>
      </c>
      <c r="U40" s="69" t="e">
        <f t="shared" ref="U40:U47" si="14">T40/S40</f>
        <v>#REF!</v>
      </c>
    </row>
    <row r="41" spans="2:21" x14ac:dyDescent="0.25">
      <c r="B41" s="63">
        <v>23</v>
      </c>
      <c r="C41" s="64" t="s">
        <v>28</v>
      </c>
      <c r="D41" s="102">
        <v>0</v>
      </c>
      <c r="E41" s="102">
        <v>0</v>
      </c>
      <c r="F41" s="69" t="s">
        <v>91</v>
      </c>
      <c r="G41" s="102">
        <v>0</v>
      </c>
      <c r="H41" s="102">
        <v>0</v>
      </c>
      <c r="I41" s="69" t="s">
        <v>91</v>
      </c>
      <c r="J41" s="102">
        <v>0</v>
      </c>
      <c r="K41" s="102">
        <v>0</v>
      </c>
      <c r="L41" s="69" t="s">
        <v>91</v>
      </c>
      <c r="M41" s="102">
        <v>0</v>
      </c>
      <c r="N41" s="102">
        <v>0</v>
      </c>
      <c r="O41" s="67" t="s">
        <v>91</v>
      </c>
      <c r="P41" s="102">
        <v>0</v>
      </c>
      <c r="Q41" s="102">
        <v>0</v>
      </c>
      <c r="R41" s="67" t="s">
        <v>91</v>
      </c>
      <c r="S41" s="65">
        <f t="shared" si="12"/>
        <v>0</v>
      </c>
      <c r="T41" s="65">
        <f t="shared" si="13"/>
        <v>0</v>
      </c>
      <c r="U41" s="69" t="e">
        <f t="shared" si="14"/>
        <v>#DIV/0!</v>
      </c>
    </row>
    <row r="42" spans="2:21" x14ac:dyDescent="0.25">
      <c r="B42" s="63">
        <v>24</v>
      </c>
      <c r="C42" s="64" t="s">
        <v>29</v>
      </c>
      <c r="D42" s="65" t="e">
        <f>+#REF!</f>
        <v>#REF!</v>
      </c>
      <c r="E42" s="65" t="e">
        <f>+#REF!</f>
        <v>#REF!</v>
      </c>
      <c r="F42" s="69" t="e">
        <f t="shared" si="8"/>
        <v>#REF!</v>
      </c>
      <c r="G42" s="102">
        <v>0</v>
      </c>
      <c r="H42" s="102">
        <v>0</v>
      </c>
      <c r="I42" s="69" t="s">
        <v>91</v>
      </c>
      <c r="J42" s="102">
        <v>0</v>
      </c>
      <c r="K42" s="102">
        <v>0</v>
      </c>
      <c r="L42" s="69" t="s">
        <v>91</v>
      </c>
      <c r="M42" s="65" t="e">
        <f>+#REF!</f>
        <v>#REF!</v>
      </c>
      <c r="N42" s="65" t="e">
        <f>+#REF!</f>
        <v>#REF!</v>
      </c>
      <c r="O42" s="67" t="e">
        <f t="shared" si="11"/>
        <v>#REF!</v>
      </c>
      <c r="P42" s="102">
        <v>0</v>
      </c>
      <c r="Q42" s="102">
        <v>0</v>
      </c>
      <c r="R42" s="67" t="s">
        <v>91</v>
      </c>
      <c r="S42" s="65" t="e">
        <f t="shared" si="12"/>
        <v>#REF!</v>
      </c>
      <c r="T42" s="65" t="e">
        <f t="shared" si="13"/>
        <v>#REF!</v>
      </c>
      <c r="U42" s="69" t="e">
        <f t="shared" si="14"/>
        <v>#REF!</v>
      </c>
    </row>
    <row r="43" spans="2:21" x14ac:dyDescent="0.25">
      <c r="B43" s="63">
        <v>25</v>
      </c>
      <c r="C43" s="64" t="s">
        <v>69</v>
      </c>
      <c r="D43" s="65" t="e">
        <f>+#REF!</f>
        <v>#REF!</v>
      </c>
      <c r="E43" s="65" t="e">
        <f>+#REF!</f>
        <v>#REF!</v>
      </c>
      <c r="F43" s="69" t="e">
        <f t="shared" si="8"/>
        <v>#REF!</v>
      </c>
      <c r="G43" s="65" t="e">
        <f>+#REF!</f>
        <v>#REF!</v>
      </c>
      <c r="H43" s="65" t="e">
        <f>+#REF!</f>
        <v>#REF!</v>
      </c>
      <c r="I43" s="69" t="e">
        <f t="shared" si="9"/>
        <v>#REF!</v>
      </c>
      <c r="J43" s="102">
        <v>0</v>
      </c>
      <c r="K43" s="102">
        <v>0</v>
      </c>
      <c r="L43" s="69" t="s">
        <v>91</v>
      </c>
      <c r="M43" s="68" t="e">
        <f>+#REF!</f>
        <v>#REF!</v>
      </c>
      <c r="N43" s="68" t="e">
        <f>+#REF!</f>
        <v>#REF!</v>
      </c>
      <c r="O43" s="67" t="e">
        <f t="shared" si="11"/>
        <v>#REF!</v>
      </c>
      <c r="P43" s="102">
        <v>0</v>
      </c>
      <c r="Q43" s="102">
        <v>0</v>
      </c>
      <c r="R43" s="67" t="s">
        <v>91</v>
      </c>
      <c r="S43" s="65" t="e">
        <f t="shared" si="12"/>
        <v>#REF!</v>
      </c>
      <c r="T43" s="65" t="e">
        <f t="shared" si="13"/>
        <v>#REF!</v>
      </c>
      <c r="U43" s="69" t="e">
        <f t="shared" si="14"/>
        <v>#REF!</v>
      </c>
    </row>
    <row r="44" spans="2:21" x14ac:dyDescent="0.25">
      <c r="B44" s="63">
        <v>29</v>
      </c>
      <c r="C44" s="64" t="s">
        <v>101</v>
      </c>
      <c r="D44" s="65" t="e">
        <f>+#REF!</f>
        <v>#REF!</v>
      </c>
      <c r="E44" s="65" t="e">
        <f>+#REF!</f>
        <v>#REF!</v>
      </c>
      <c r="F44" s="69" t="e">
        <f t="shared" si="8"/>
        <v>#REF!</v>
      </c>
      <c r="G44" s="65" t="e">
        <f>+#REF!</f>
        <v>#REF!</v>
      </c>
      <c r="H44" s="102" t="e">
        <f>+#REF!</f>
        <v>#REF!</v>
      </c>
      <c r="I44" s="69" t="e">
        <f t="shared" si="9"/>
        <v>#REF!</v>
      </c>
      <c r="J44" s="65" t="e">
        <f>+#REF!</f>
        <v>#REF!</v>
      </c>
      <c r="K44" s="65" t="e">
        <f>+#REF!</f>
        <v>#REF!</v>
      </c>
      <c r="L44" s="69" t="e">
        <f t="shared" si="10"/>
        <v>#REF!</v>
      </c>
      <c r="M44" s="65" t="e">
        <f>+#REF!</f>
        <v>#REF!</v>
      </c>
      <c r="N44" s="68" t="e">
        <f>+#REF!</f>
        <v>#REF!</v>
      </c>
      <c r="O44" s="67" t="e">
        <f t="shared" si="11"/>
        <v>#REF!</v>
      </c>
      <c r="P44" s="102">
        <v>0</v>
      </c>
      <c r="Q44" s="102">
        <v>0</v>
      </c>
      <c r="R44" s="67" t="s">
        <v>91</v>
      </c>
      <c r="S44" s="65" t="e">
        <f t="shared" si="12"/>
        <v>#REF!</v>
      </c>
      <c r="T44" s="65" t="e">
        <f t="shared" si="13"/>
        <v>#REF!</v>
      </c>
      <c r="U44" s="69" t="e">
        <f t="shared" si="14"/>
        <v>#REF!</v>
      </c>
    </row>
    <row r="45" spans="2:21" x14ac:dyDescent="0.25">
      <c r="B45" s="63">
        <v>31</v>
      </c>
      <c r="C45" s="64" t="s">
        <v>102</v>
      </c>
      <c r="D45" s="65" t="e">
        <f>+#REF!</f>
        <v>#REF!</v>
      </c>
      <c r="E45" s="102" t="e">
        <f>#REF!</f>
        <v>#REF!</v>
      </c>
      <c r="F45" s="69" t="e">
        <f t="shared" si="8"/>
        <v>#REF!</v>
      </c>
      <c r="G45" s="102">
        <v>0</v>
      </c>
      <c r="H45" s="102">
        <v>0</v>
      </c>
      <c r="I45" s="69" t="s">
        <v>91</v>
      </c>
      <c r="J45" s="102">
        <v>0</v>
      </c>
      <c r="K45" s="102">
        <v>0</v>
      </c>
      <c r="L45" s="69" t="s">
        <v>91</v>
      </c>
      <c r="M45" s="65" t="e">
        <f>+#REF!</f>
        <v>#REF!</v>
      </c>
      <c r="N45" s="68" t="e">
        <f>#REF!</f>
        <v>#REF!</v>
      </c>
      <c r="O45" s="67" t="e">
        <f t="shared" si="11"/>
        <v>#REF!</v>
      </c>
      <c r="P45" s="102" t="e">
        <f>+#REF!</f>
        <v>#REF!</v>
      </c>
      <c r="Q45" s="102" t="e">
        <f>+#REF!</f>
        <v>#REF!</v>
      </c>
      <c r="R45" s="67" t="e">
        <f>+Q45/P45</f>
        <v>#REF!</v>
      </c>
      <c r="S45" s="65" t="e">
        <f t="shared" si="12"/>
        <v>#REF!</v>
      </c>
      <c r="T45" s="65" t="e">
        <f t="shared" si="13"/>
        <v>#REF!</v>
      </c>
      <c r="U45" s="69" t="e">
        <f t="shared" si="14"/>
        <v>#REF!</v>
      </c>
    </row>
    <row r="46" spans="2:21" x14ac:dyDescent="0.25">
      <c r="B46" s="63">
        <v>33</v>
      </c>
      <c r="C46" s="64" t="s">
        <v>72</v>
      </c>
      <c r="D46" s="65" t="e">
        <f>+#REF!</f>
        <v>#REF!</v>
      </c>
      <c r="E46" s="65" t="e">
        <f>+#REF!</f>
        <v>#REF!</v>
      </c>
      <c r="F46" s="69" t="e">
        <f t="shared" si="8"/>
        <v>#REF!</v>
      </c>
      <c r="G46" s="102">
        <v>0</v>
      </c>
      <c r="H46" s="102">
        <v>0</v>
      </c>
      <c r="I46" s="69" t="s">
        <v>91</v>
      </c>
      <c r="J46" s="102">
        <v>0</v>
      </c>
      <c r="K46" s="102">
        <v>0</v>
      </c>
      <c r="L46" s="69" t="s">
        <v>91</v>
      </c>
      <c r="M46" s="102">
        <v>0</v>
      </c>
      <c r="N46" s="102">
        <v>0</v>
      </c>
      <c r="O46" s="67" t="s">
        <v>91</v>
      </c>
      <c r="P46" s="102">
        <v>0</v>
      </c>
      <c r="Q46" s="102">
        <v>0</v>
      </c>
      <c r="R46" s="67" t="s">
        <v>91</v>
      </c>
      <c r="S46" s="65" t="e">
        <f t="shared" si="12"/>
        <v>#REF!</v>
      </c>
      <c r="T46" s="65" t="e">
        <f t="shared" si="13"/>
        <v>#REF!</v>
      </c>
      <c r="U46" s="69" t="e">
        <f t="shared" si="14"/>
        <v>#REF!</v>
      </c>
    </row>
    <row r="47" spans="2:21" x14ac:dyDescent="0.25">
      <c r="B47" s="63">
        <v>34</v>
      </c>
      <c r="C47" s="64" t="s">
        <v>76</v>
      </c>
      <c r="D47" s="65" t="e">
        <f>+#REF!</f>
        <v>#REF!</v>
      </c>
      <c r="E47" s="65" t="e">
        <f>+#REF!</f>
        <v>#REF!</v>
      </c>
      <c r="F47" s="69" t="e">
        <f t="shared" si="8"/>
        <v>#REF!</v>
      </c>
      <c r="G47" s="65" t="e">
        <f>+#REF!</f>
        <v>#REF!</v>
      </c>
      <c r="H47" s="65" t="e">
        <f>+#REF!</f>
        <v>#REF!</v>
      </c>
      <c r="I47" s="69" t="e">
        <f t="shared" si="9"/>
        <v>#REF!</v>
      </c>
      <c r="J47" s="65" t="e">
        <f>+#REF!</f>
        <v>#REF!</v>
      </c>
      <c r="K47" s="65" t="e">
        <f>+#REF!</f>
        <v>#REF!</v>
      </c>
      <c r="L47" s="69" t="e">
        <f t="shared" si="10"/>
        <v>#REF!</v>
      </c>
      <c r="M47" s="102">
        <v>0</v>
      </c>
      <c r="N47" s="102">
        <v>0</v>
      </c>
      <c r="O47" s="67" t="s">
        <v>91</v>
      </c>
      <c r="P47" s="102">
        <v>0</v>
      </c>
      <c r="Q47" s="102">
        <v>0</v>
      </c>
      <c r="R47" s="67" t="s">
        <v>91</v>
      </c>
      <c r="S47" s="65" t="e">
        <f t="shared" si="12"/>
        <v>#REF!</v>
      </c>
      <c r="T47" s="65" t="e">
        <f t="shared" si="13"/>
        <v>#REF!</v>
      </c>
      <c r="U47" s="69" t="e">
        <f t="shared" si="14"/>
        <v>#REF!</v>
      </c>
    </row>
    <row r="48" spans="2:21" x14ac:dyDescent="0.25">
      <c r="B48" s="137" t="s">
        <v>89</v>
      </c>
      <c r="C48" s="138"/>
      <c r="D48" s="66" t="e">
        <f>SUM(D39:D47)</f>
        <v>#REF!</v>
      </c>
      <c r="E48" s="66" t="e">
        <f>SUM(E39:E47)</f>
        <v>#REF!</v>
      </c>
      <c r="F48" s="70" t="e">
        <f t="shared" si="8"/>
        <v>#REF!</v>
      </c>
      <c r="G48" s="66" t="e">
        <f>SUM(G39:G47)</f>
        <v>#REF!</v>
      </c>
      <c r="H48" s="66" t="e">
        <f>SUM(H39:H47)</f>
        <v>#REF!</v>
      </c>
      <c r="I48" s="70" t="e">
        <f t="shared" ref="I48" si="15">H48/G48</f>
        <v>#REF!</v>
      </c>
      <c r="J48" s="66" t="e">
        <f>SUM(J39:J47)</f>
        <v>#REF!</v>
      </c>
      <c r="K48" s="66" t="e">
        <f>SUM(K39:K47)</f>
        <v>#REF!</v>
      </c>
      <c r="L48" s="70" t="e">
        <f t="shared" ref="L48" si="16">K48/J48</f>
        <v>#REF!</v>
      </c>
      <c r="M48" s="66" t="e">
        <f>SUM(M39:M47)</f>
        <v>#REF!</v>
      </c>
      <c r="N48" s="66" t="e">
        <f>SUM(N39:N47)</f>
        <v>#REF!</v>
      </c>
      <c r="O48" s="70" t="e">
        <f t="shared" ref="O48" si="17">N48/M48</f>
        <v>#REF!</v>
      </c>
      <c r="P48" s="66" t="e">
        <f>SUM(P39:P47)</f>
        <v>#REF!</v>
      </c>
      <c r="Q48" s="66" t="e">
        <f>SUM(Q39:Q47)</f>
        <v>#REF!</v>
      </c>
      <c r="R48" s="70" t="e">
        <f t="shared" ref="R48" si="18">Q48/P48</f>
        <v>#REF!</v>
      </c>
      <c r="S48" s="66" t="e">
        <f>SUM(S39:S47)</f>
        <v>#REF!</v>
      </c>
      <c r="T48" s="66" t="e">
        <f>SUM(T39:T47)</f>
        <v>#REF!</v>
      </c>
      <c r="U48" s="70" t="e">
        <f t="shared" ref="U48" si="19">T48/S48</f>
        <v>#REF!</v>
      </c>
    </row>
  </sheetData>
  <mergeCells count="53">
    <mergeCell ref="P35:R35"/>
    <mergeCell ref="P36:R36"/>
    <mergeCell ref="P37:P38"/>
    <mergeCell ref="Q37:Q38"/>
    <mergeCell ref="S37:S38"/>
    <mergeCell ref="T37:T38"/>
    <mergeCell ref="B48:C48"/>
    <mergeCell ref="J35:L35"/>
    <mergeCell ref="J36:L36"/>
    <mergeCell ref="S35:U35"/>
    <mergeCell ref="S36:U36"/>
    <mergeCell ref="D37:D38"/>
    <mergeCell ref="E37:E38"/>
    <mergeCell ref="G37:G38"/>
    <mergeCell ref="H37:H38"/>
    <mergeCell ref="J37:J38"/>
    <mergeCell ref="K37:K38"/>
    <mergeCell ref="G35:I35"/>
    <mergeCell ref="G36:I36"/>
    <mergeCell ref="M35:O35"/>
    <mergeCell ref="M36:O36"/>
    <mergeCell ref="N37:N38"/>
    <mergeCell ref="E6:E7"/>
    <mergeCell ref="G6:G7"/>
    <mergeCell ref="H6:H7"/>
    <mergeCell ref="B22:B25"/>
    <mergeCell ref="C22:C25"/>
    <mergeCell ref="D22:F22"/>
    <mergeCell ref="D23:F23"/>
    <mergeCell ref="D24:D25"/>
    <mergeCell ref="E24:E25"/>
    <mergeCell ref="M37:M38"/>
    <mergeCell ref="B32:C32"/>
    <mergeCell ref="B35:B38"/>
    <mergeCell ref="C35:C38"/>
    <mergeCell ref="D35:F35"/>
    <mergeCell ref="D36:F36"/>
    <mergeCell ref="M4:O4"/>
    <mergeCell ref="M5:O5"/>
    <mergeCell ref="M6:M7"/>
    <mergeCell ref="N6:N7"/>
    <mergeCell ref="B18:C18"/>
    <mergeCell ref="J4:L4"/>
    <mergeCell ref="J5:L5"/>
    <mergeCell ref="J6:J7"/>
    <mergeCell ref="K6:K7"/>
    <mergeCell ref="B4:B7"/>
    <mergeCell ref="C4:C7"/>
    <mergeCell ref="D4:F4"/>
    <mergeCell ref="D5:F5"/>
    <mergeCell ref="G4:I4"/>
    <mergeCell ref="G5:I5"/>
    <mergeCell ref="D6:D7"/>
  </mergeCells>
  <pageMargins left="0.7" right="0.7" top="0.75" bottom="0.75" header="0.3" footer="0.3"/>
  <pageSetup orientation="portrait" r:id="rId1"/>
  <ignoredErrors>
    <ignoredError sqref="F18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SCA</vt:lpstr>
      <vt:lpstr>01-01</vt:lpstr>
      <vt:lpstr>01-02</vt:lpstr>
      <vt:lpstr>01-50</vt:lpstr>
      <vt:lpstr>Cuadros Diapo</vt:lpstr>
      <vt:lpstr>'01-01'!Área_de_impresión</vt:lpstr>
      <vt:lpstr>'01-02'!Área_de_impresión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Maureira Acevedo</dc:creator>
  <cp:lastModifiedBy>Álvaro Luis Rivera Huamanga</cp:lastModifiedBy>
  <cp:lastPrinted>2022-03-14T15:42:16Z</cp:lastPrinted>
  <dcterms:created xsi:type="dcterms:W3CDTF">2019-01-04T16:19:15Z</dcterms:created>
  <dcterms:modified xsi:type="dcterms:W3CDTF">2022-10-18T02:18:46Z</dcterms:modified>
</cp:coreProperties>
</file>